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0.xml" ContentType="application/vnd.ms-excel.person+xml"/>
  <Override PartName="/xl/persons/person1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Users\Guamote\Documents\ANALISTA DE PRESUPUESTO\PRESUPUESTO\PRESUPUESTO 2025\"/>
    </mc:Choice>
  </mc:AlternateContent>
  <bookViews>
    <workbookView xWindow="0" yWindow="0" windowWidth="28800" windowHeight="12435"/>
  </bookViews>
  <sheets>
    <sheet name="POA-R" sheetId="5" r:id="rId1"/>
    <sheet name="Hoja1" sheetId="7" state="hidden" r:id="rId2"/>
    <sheet name="PDOT" sheetId="8" r:id="rId3"/>
    <sheet name="DIRECCIONES" sheetId="2" r:id="rId4"/>
    <sheet name="OB-ME-IN" sheetId="6" r:id="rId5"/>
  </sheets>
  <externalReferences>
    <externalReference r:id="rId6"/>
    <externalReference r:id="rId7"/>
  </externalReferences>
  <definedNames>
    <definedName name="_xlnm._FilterDatabase" localSheetId="0" hidden="1">'POA-R'!$A$3:$U$366</definedName>
    <definedName name="ADMINISTRATIVO" localSheetId="0">TODO[DIRECCION ADMINISTRATIVA]</definedName>
    <definedName name="ADMINISTRATIVO">TODO[DIRECCION ADMINISTRATIVA]</definedName>
    <definedName name="ALCALDIA" localSheetId="0">TODO[ALCALDIA]</definedName>
    <definedName name="ALCALDIA">TODO[ALCALDIA]</definedName>
    <definedName name="_xlnm.Print_Area" localSheetId="0">'POA-R'!$A$9:$U$366</definedName>
    <definedName name="Competencias">[1]Insumos!$AA$2:$AA$40</definedName>
    <definedName name="DESARROLLO" localSheetId="0">TODO[DIRECCION DE DESARROLLO LOCAL]</definedName>
    <definedName name="DESARROLLO">TODO[DIRECCION DE DESARROLLO LOCAL]</definedName>
    <definedName name="FINANCIERO" localSheetId="0">TODO[DIRECCION FINANCIERA]</definedName>
    <definedName name="FINANCIERO">TODO[DIRECCION FINANCIERA]</definedName>
    <definedName name="METAS">META_INDICADOR[[#All],[METAS]]</definedName>
    <definedName name="MIES" localSheetId="0">TODO[MIES]</definedName>
    <definedName name="MIES">TODO[MIES]</definedName>
    <definedName name="Modalidades">[1]Insumos!$AB$2:$AB$11</definedName>
    <definedName name="OBJETIVOS">Tabla125[OBJETIVOS]</definedName>
    <definedName name="OBRAS" localSheetId="0">TODO[DIRECCION DE OBRAS PUBLICAS]</definedName>
    <definedName name="OBRAS">TODO[DIRECCION DE OBRAS PUBLICAS]</definedName>
    <definedName name="ODS">[1]!Tabla20[ODS]</definedName>
    <definedName name="OPND1">[1]!Tabla1[[#All],[OPND1]]</definedName>
    <definedName name="OPND10">[1]!Tabla10[[#All],[OPND10]]</definedName>
    <definedName name="OPND11">[1]!Tabla11[[#All],[OPND11]]</definedName>
    <definedName name="OPND12">[1]!Tabla12[[#All],[OPND12]]</definedName>
    <definedName name="OPND13">[1]!Tabla13[[#All],[OPND13]]</definedName>
    <definedName name="OPND14">[1]!Tabla14[[#All],[OPND14]]</definedName>
    <definedName name="OPND15">[1]!Tabla15[[#All],[OPND15]]</definedName>
    <definedName name="OPND16">[1]!Tabla16[[#All],[OPND16]]</definedName>
    <definedName name="OPND2">[1]!Tabla2[[#All],[OPND2]]</definedName>
    <definedName name="OPND3">[1]!Tabla3[[#All],[OPND3]]</definedName>
    <definedName name="OPND5">[1]!Tabla5[[#All],[OPND5]]</definedName>
    <definedName name="OPND6">[1]!Tabla6[[#All],[OPND6]]</definedName>
    <definedName name="OPND7">[1]!Tabla7[[#All],[OPND7]]</definedName>
    <definedName name="OPND8">[1]!Tabla8[[#All],[OPND8]]</definedName>
    <definedName name="OPND9">[1]!Tabla9[[#All],[OPND9]]</definedName>
    <definedName name="PDOT1">Tabla13[PDOT1]</definedName>
    <definedName name="PDOT2">Tabla14[PDOT2]</definedName>
    <definedName name="PDOT3">Tabla15[PDOT3]</definedName>
    <definedName name="PDOT4">Tabla16[PDOT4]</definedName>
    <definedName name="PDOT5">Tabla17[PDOT5]</definedName>
    <definedName name="PDOT6">Tabla18[PDOT6]</definedName>
    <definedName name="PDOT7">Tabla19[PDOT7]</definedName>
    <definedName name="PDOT8">Tabla19[PDOT7]</definedName>
    <definedName name="PDOTOBJ">OBJPDOT[PDOTOBJ]</definedName>
    <definedName name="PLANIFICACION" localSheetId="0">TODO[DIRECCION DE PLANIFICACION Y ORDENAMIENTO TERRITORIAL]</definedName>
    <definedName name="PLANIFICACION">TODO[DIRECCION DE PLANIFICACION Y ORDENAMIENTO TERRITORIAL]</definedName>
    <definedName name="REGISTRO" localSheetId="0">TODO[REGISTRO DE LA PROPIEDAD]</definedName>
    <definedName name="REGISTRO">TODO[REGISTRO DE LA PROPIEDAD]</definedName>
    <definedName name="Tabla20">Tabla19[PDOT7]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28" i="5" l="1"/>
  <c r="Q267" i="5"/>
  <c r="Q313" i="5"/>
  <c r="Q26" i="5"/>
  <c r="Q71" i="5"/>
  <c r="T71" i="5" s="1"/>
  <c r="Z325" i="5" s="1"/>
  <c r="O335" i="5" l="1"/>
  <c r="N335" i="5"/>
  <c r="I335" i="5"/>
  <c r="D335" i="5"/>
  <c r="Q349" i="5"/>
  <c r="Q90" i="5"/>
  <c r="Z261" i="5"/>
  <c r="D84" i="5"/>
  <c r="I84" i="5"/>
  <c r="N84" i="5"/>
  <c r="O84" i="5"/>
  <c r="N83" i="5"/>
  <c r="T349" i="5" l="1"/>
  <c r="Z328" i="5" s="1"/>
  <c r="Z3" i="5"/>
  <c r="O336" i="5" l="1"/>
  <c r="N336" i="5"/>
  <c r="I336" i="5"/>
  <c r="D336" i="5"/>
  <c r="O311" i="5"/>
  <c r="N311" i="5"/>
  <c r="I311" i="5"/>
  <c r="D311" i="5"/>
  <c r="O309" i="5"/>
  <c r="N309" i="5"/>
  <c r="I309" i="5"/>
  <c r="D309" i="5"/>
  <c r="O308" i="5"/>
  <c r="N308" i="5"/>
  <c r="I308" i="5"/>
  <c r="D308" i="5"/>
  <c r="I294" i="5"/>
  <c r="Q295" i="5"/>
  <c r="O293" i="5"/>
  <c r="N293" i="5"/>
  <c r="I293" i="5"/>
  <c r="D293" i="5"/>
  <c r="Q278" i="5"/>
  <c r="T278" i="5" s="1"/>
  <c r="Z326" i="5" s="1"/>
  <c r="Q256" i="5"/>
  <c r="Q314" i="5" l="1"/>
  <c r="U313" i="5" s="1"/>
  <c r="Z327" i="5" s="1"/>
  <c r="O254" i="5"/>
  <c r="N254" i="5"/>
  <c r="I254" i="5"/>
  <c r="D254" i="5"/>
  <c r="D209" i="5"/>
  <c r="I209" i="5"/>
  <c r="N209" i="5"/>
  <c r="O209" i="5"/>
  <c r="Q169" i="5"/>
  <c r="P105" i="5"/>
  <c r="Q128" i="5"/>
  <c r="O127" i="5"/>
  <c r="N127" i="5"/>
  <c r="I127" i="5"/>
  <c r="D127" i="5"/>
  <c r="D121" i="5"/>
  <c r="I121" i="5"/>
  <c r="N121" i="5"/>
  <c r="O121" i="5"/>
  <c r="O89" i="5"/>
  <c r="N89" i="5"/>
  <c r="I89" i="5"/>
  <c r="D89" i="5"/>
  <c r="D341" i="5"/>
  <c r="I341" i="5"/>
  <c r="N341" i="5"/>
  <c r="O341" i="5"/>
  <c r="D342" i="5"/>
  <c r="I342" i="5"/>
  <c r="N342" i="5"/>
  <c r="O342" i="5"/>
  <c r="D343" i="5"/>
  <c r="I343" i="5"/>
  <c r="N343" i="5"/>
  <c r="O343" i="5"/>
  <c r="D345" i="5"/>
  <c r="I345" i="5"/>
  <c r="N345" i="5"/>
  <c r="O345" i="5"/>
  <c r="D344" i="5"/>
  <c r="I344" i="5"/>
  <c r="N344" i="5"/>
  <c r="O344" i="5"/>
  <c r="O45" i="5"/>
  <c r="N45" i="5"/>
  <c r="I45" i="5"/>
  <c r="D45" i="5"/>
  <c r="O68" i="5"/>
  <c r="N68" i="5"/>
  <c r="O67" i="5"/>
  <c r="N67" i="5"/>
  <c r="O66" i="5"/>
  <c r="N66" i="5"/>
  <c r="D68" i="5"/>
  <c r="D67" i="5"/>
  <c r="D66" i="5"/>
  <c r="N322" i="5"/>
  <c r="O346" i="5"/>
  <c r="N346" i="5"/>
  <c r="O348" i="5"/>
  <c r="N348" i="5"/>
  <c r="O347" i="5"/>
  <c r="N347" i="5"/>
  <c r="O332" i="5"/>
  <c r="N332" i="5"/>
  <c r="O327" i="5"/>
  <c r="N327" i="5"/>
  <c r="O326" i="5"/>
  <c r="N326" i="5"/>
  <c r="O325" i="5"/>
  <c r="N325" i="5"/>
  <c r="O324" i="5"/>
  <c r="N324" i="5"/>
  <c r="O323" i="5"/>
  <c r="N323" i="5"/>
  <c r="O322" i="5"/>
  <c r="O321" i="5"/>
  <c r="N321" i="5"/>
  <c r="O320" i="5"/>
  <c r="N320" i="5"/>
  <c r="O319" i="5"/>
  <c r="N319" i="5"/>
  <c r="O318" i="5"/>
  <c r="N318" i="5"/>
  <c r="O312" i="5"/>
  <c r="N312" i="5"/>
  <c r="O310" i="5"/>
  <c r="N310" i="5"/>
  <c r="O307" i="5"/>
  <c r="N307" i="5"/>
  <c r="O306" i="5"/>
  <c r="N306" i="5"/>
  <c r="O305" i="5"/>
  <c r="N305" i="5"/>
  <c r="O304" i="5"/>
  <c r="N304" i="5"/>
  <c r="O303" i="5"/>
  <c r="N303" i="5"/>
  <c r="O302" i="5"/>
  <c r="N302" i="5"/>
  <c r="O301" i="5"/>
  <c r="N301" i="5"/>
  <c r="O300" i="5"/>
  <c r="N300" i="5"/>
  <c r="O299" i="5"/>
  <c r="N299" i="5"/>
  <c r="O294" i="5"/>
  <c r="N294" i="5"/>
  <c r="O292" i="5"/>
  <c r="N292" i="5"/>
  <c r="O287" i="5"/>
  <c r="N287" i="5"/>
  <c r="O286" i="5"/>
  <c r="N286" i="5"/>
  <c r="O285" i="5"/>
  <c r="N285" i="5"/>
  <c r="O284" i="5"/>
  <c r="N284" i="5"/>
  <c r="O283" i="5"/>
  <c r="N283" i="5"/>
  <c r="O282" i="5"/>
  <c r="N282" i="5"/>
  <c r="O277" i="5"/>
  <c r="N277" i="5"/>
  <c r="O276" i="5"/>
  <c r="N276" i="5"/>
  <c r="O275" i="5"/>
  <c r="N275" i="5"/>
  <c r="O274" i="5"/>
  <c r="N274" i="5"/>
  <c r="O273" i="5"/>
  <c r="N273" i="5"/>
  <c r="O272" i="5"/>
  <c r="N272" i="5"/>
  <c r="O266" i="5"/>
  <c r="N266" i="5"/>
  <c r="O265" i="5"/>
  <c r="N265" i="5"/>
  <c r="O264" i="5"/>
  <c r="N264" i="5"/>
  <c r="O263" i="5"/>
  <c r="N263" i="5"/>
  <c r="O262" i="5"/>
  <c r="N262" i="5"/>
  <c r="O261" i="5"/>
  <c r="N261" i="5"/>
  <c r="O255" i="5"/>
  <c r="N255" i="5"/>
  <c r="O253" i="5"/>
  <c r="N253" i="5"/>
  <c r="O252" i="5"/>
  <c r="N252" i="5"/>
  <c r="O251" i="5"/>
  <c r="N251" i="5"/>
  <c r="O250" i="5"/>
  <c r="N250" i="5"/>
  <c r="O249" i="5"/>
  <c r="N249" i="5"/>
  <c r="O248" i="5"/>
  <c r="N248" i="5"/>
  <c r="O247" i="5"/>
  <c r="N247" i="5"/>
  <c r="O246" i="5"/>
  <c r="N246" i="5"/>
  <c r="O245" i="5"/>
  <c r="N245" i="5"/>
  <c r="O244" i="5"/>
  <c r="N244" i="5"/>
  <c r="O243" i="5"/>
  <c r="N243" i="5"/>
  <c r="O242" i="5"/>
  <c r="N242" i="5"/>
  <c r="O241" i="5"/>
  <c r="N241" i="5"/>
  <c r="O240" i="5"/>
  <c r="N240" i="5"/>
  <c r="O239" i="5"/>
  <c r="N239" i="5"/>
  <c r="O238" i="5"/>
  <c r="N238" i="5"/>
  <c r="O237" i="5"/>
  <c r="N237" i="5"/>
  <c r="O236" i="5"/>
  <c r="N236" i="5"/>
  <c r="O235" i="5"/>
  <c r="N235" i="5"/>
  <c r="O234" i="5"/>
  <c r="N234" i="5"/>
  <c r="O233" i="5"/>
  <c r="N233" i="5"/>
  <c r="O232" i="5"/>
  <c r="N232" i="5"/>
  <c r="O231" i="5"/>
  <c r="N231" i="5"/>
  <c r="O230" i="5"/>
  <c r="N230" i="5"/>
  <c r="O229" i="5"/>
  <c r="N229" i="5"/>
  <c r="O228" i="5"/>
  <c r="N228" i="5"/>
  <c r="O227" i="5"/>
  <c r="N227" i="5"/>
  <c r="O226" i="5"/>
  <c r="N226" i="5"/>
  <c r="O210" i="5"/>
  <c r="N210" i="5"/>
  <c r="O225" i="5"/>
  <c r="N225" i="5"/>
  <c r="O224" i="5"/>
  <c r="N224" i="5"/>
  <c r="O223" i="5"/>
  <c r="N223" i="5"/>
  <c r="O222" i="5"/>
  <c r="N222" i="5"/>
  <c r="O221" i="5"/>
  <c r="N221" i="5"/>
  <c r="O220" i="5"/>
  <c r="N220" i="5"/>
  <c r="O219" i="5"/>
  <c r="N219" i="5"/>
  <c r="O218" i="5"/>
  <c r="N218" i="5"/>
  <c r="O217" i="5"/>
  <c r="N217" i="5"/>
  <c r="O216" i="5"/>
  <c r="N216" i="5"/>
  <c r="O215" i="5"/>
  <c r="N215" i="5"/>
  <c r="O214" i="5"/>
  <c r="N214" i="5"/>
  <c r="O213" i="5"/>
  <c r="N213" i="5"/>
  <c r="O212" i="5"/>
  <c r="N212" i="5"/>
  <c r="O211" i="5"/>
  <c r="N211" i="5"/>
  <c r="O208" i="5"/>
  <c r="N208" i="5"/>
  <c r="O207" i="5"/>
  <c r="N207" i="5"/>
  <c r="O206" i="5"/>
  <c r="N206" i="5"/>
  <c r="O205" i="5"/>
  <c r="N205" i="5"/>
  <c r="O204" i="5"/>
  <c r="N204" i="5"/>
  <c r="O203" i="5"/>
  <c r="N203" i="5"/>
  <c r="O202" i="5"/>
  <c r="N202" i="5"/>
  <c r="O201" i="5"/>
  <c r="N201" i="5"/>
  <c r="O200" i="5"/>
  <c r="N200" i="5"/>
  <c r="O199" i="5"/>
  <c r="N199" i="5"/>
  <c r="O198" i="5"/>
  <c r="N198" i="5"/>
  <c r="O197" i="5"/>
  <c r="N197" i="5"/>
  <c r="O196" i="5"/>
  <c r="N196" i="5"/>
  <c r="O195" i="5"/>
  <c r="N195" i="5"/>
  <c r="O194" i="5"/>
  <c r="N194" i="5"/>
  <c r="O193" i="5"/>
  <c r="N193" i="5"/>
  <c r="O192" i="5"/>
  <c r="N192" i="5"/>
  <c r="O191" i="5"/>
  <c r="N191" i="5"/>
  <c r="O190" i="5"/>
  <c r="N190" i="5"/>
  <c r="O189" i="5"/>
  <c r="N189" i="5"/>
  <c r="O188" i="5"/>
  <c r="N188" i="5"/>
  <c r="O187" i="5"/>
  <c r="N187" i="5"/>
  <c r="O186" i="5"/>
  <c r="N186" i="5"/>
  <c r="O185" i="5"/>
  <c r="N185" i="5"/>
  <c r="O184" i="5"/>
  <c r="N184" i="5"/>
  <c r="O183" i="5"/>
  <c r="N183" i="5"/>
  <c r="O182" i="5"/>
  <c r="N182" i="5"/>
  <c r="O181" i="5"/>
  <c r="N181" i="5"/>
  <c r="O180" i="5"/>
  <c r="N180" i="5"/>
  <c r="O179" i="5"/>
  <c r="N179" i="5"/>
  <c r="O178" i="5"/>
  <c r="N178" i="5"/>
  <c r="O177" i="5"/>
  <c r="N177" i="5"/>
  <c r="O176" i="5"/>
  <c r="N176" i="5"/>
  <c r="O175" i="5"/>
  <c r="N175" i="5"/>
  <c r="O174" i="5"/>
  <c r="N174" i="5"/>
  <c r="O168" i="5"/>
  <c r="N168" i="5"/>
  <c r="O167" i="5"/>
  <c r="N167" i="5"/>
  <c r="O166" i="5"/>
  <c r="N166" i="5"/>
  <c r="O165" i="5"/>
  <c r="N165" i="5"/>
  <c r="O164" i="5"/>
  <c r="N164" i="5"/>
  <c r="O163" i="5"/>
  <c r="N163" i="5"/>
  <c r="O162" i="5"/>
  <c r="N162" i="5"/>
  <c r="O161" i="5"/>
  <c r="N161" i="5"/>
  <c r="O160" i="5"/>
  <c r="N160" i="5"/>
  <c r="O159" i="5"/>
  <c r="N159" i="5"/>
  <c r="O158" i="5"/>
  <c r="N158" i="5"/>
  <c r="O157" i="5"/>
  <c r="N157" i="5"/>
  <c r="O156" i="5"/>
  <c r="N156" i="5"/>
  <c r="O155" i="5"/>
  <c r="N155" i="5"/>
  <c r="O154" i="5"/>
  <c r="N154" i="5"/>
  <c r="O153" i="5"/>
  <c r="N153" i="5"/>
  <c r="O143" i="5"/>
  <c r="N143" i="5"/>
  <c r="O152" i="5"/>
  <c r="N152" i="5"/>
  <c r="O151" i="5"/>
  <c r="N151" i="5"/>
  <c r="O150" i="5"/>
  <c r="N150" i="5"/>
  <c r="O149" i="5"/>
  <c r="N149" i="5"/>
  <c r="O148" i="5"/>
  <c r="N148" i="5"/>
  <c r="O147" i="5"/>
  <c r="N147" i="5"/>
  <c r="O146" i="5"/>
  <c r="N146" i="5"/>
  <c r="O145" i="5"/>
  <c r="N145" i="5"/>
  <c r="O144" i="5"/>
  <c r="N144" i="5"/>
  <c r="O142" i="5"/>
  <c r="N142" i="5"/>
  <c r="O141" i="5"/>
  <c r="N141" i="5"/>
  <c r="O140" i="5"/>
  <c r="N140" i="5"/>
  <c r="O139" i="5"/>
  <c r="N139" i="5"/>
  <c r="O138" i="5"/>
  <c r="N138" i="5"/>
  <c r="O137" i="5"/>
  <c r="N137" i="5"/>
  <c r="O136" i="5"/>
  <c r="N136" i="5"/>
  <c r="O135" i="5"/>
  <c r="N135" i="5"/>
  <c r="O134" i="5"/>
  <c r="N134" i="5"/>
  <c r="O133" i="5"/>
  <c r="N133" i="5"/>
  <c r="O126" i="5"/>
  <c r="N126" i="5"/>
  <c r="O125" i="5"/>
  <c r="N125" i="5"/>
  <c r="O124" i="5"/>
  <c r="N124" i="5"/>
  <c r="O123" i="5"/>
  <c r="N123" i="5"/>
  <c r="O122" i="5"/>
  <c r="N122" i="5"/>
  <c r="O120" i="5"/>
  <c r="N120" i="5"/>
  <c r="O119" i="5"/>
  <c r="N119" i="5"/>
  <c r="O118" i="5"/>
  <c r="N118" i="5"/>
  <c r="O117" i="5"/>
  <c r="N117" i="5"/>
  <c r="O116" i="5"/>
  <c r="N116" i="5"/>
  <c r="O115" i="5"/>
  <c r="N115" i="5"/>
  <c r="O107" i="5"/>
  <c r="N107" i="5"/>
  <c r="O114" i="5"/>
  <c r="N114" i="5"/>
  <c r="O113" i="5"/>
  <c r="N113" i="5"/>
  <c r="O112" i="5"/>
  <c r="N112" i="5"/>
  <c r="O111" i="5"/>
  <c r="N111" i="5"/>
  <c r="O110" i="5"/>
  <c r="N110" i="5"/>
  <c r="O109" i="5"/>
  <c r="N109" i="5"/>
  <c r="O108" i="5"/>
  <c r="N108" i="5"/>
  <c r="O106" i="5"/>
  <c r="N106" i="5"/>
  <c r="O105" i="5"/>
  <c r="N105" i="5"/>
  <c r="O104" i="5"/>
  <c r="N104" i="5"/>
  <c r="O103" i="5"/>
  <c r="N103" i="5"/>
  <c r="O102" i="5"/>
  <c r="N102" i="5"/>
  <c r="O101" i="5"/>
  <c r="N101" i="5"/>
  <c r="O100" i="5"/>
  <c r="N100" i="5"/>
  <c r="O99" i="5"/>
  <c r="N99" i="5"/>
  <c r="O98" i="5"/>
  <c r="N98" i="5"/>
  <c r="O97" i="5"/>
  <c r="N97" i="5"/>
  <c r="O96" i="5"/>
  <c r="N96" i="5"/>
  <c r="O95" i="5"/>
  <c r="N95" i="5"/>
  <c r="O94" i="5"/>
  <c r="N94" i="5"/>
  <c r="O88" i="5"/>
  <c r="N88" i="5"/>
  <c r="O87" i="5"/>
  <c r="N87" i="5"/>
  <c r="O340" i="5"/>
  <c r="N340" i="5"/>
  <c r="O339" i="5"/>
  <c r="N339" i="5"/>
  <c r="O338" i="5"/>
  <c r="N338" i="5"/>
  <c r="O337" i="5"/>
  <c r="N337" i="5"/>
  <c r="O334" i="5"/>
  <c r="N334" i="5"/>
  <c r="O333" i="5"/>
  <c r="N333" i="5"/>
  <c r="O86" i="5"/>
  <c r="N86" i="5"/>
  <c r="O83" i="5"/>
  <c r="O78" i="5"/>
  <c r="N78" i="5"/>
  <c r="O77" i="5"/>
  <c r="N77" i="5"/>
  <c r="O76" i="5"/>
  <c r="N76" i="5"/>
  <c r="N75" i="5"/>
  <c r="O75" i="5"/>
  <c r="O15" i="5"/>
  <c r="N15" i="5"/>
  <c r="I15" i="5"/>
  <c r="D15" i="5"/>
  <c r="V20" i="5"/>
  <c r="O20" i="5"/>
  <c r="N20" i="5"/>
  <c r="O19" i="5"/>
  <c r="N19" i="5"/>
  <c r="D277" i="5"/>
  <c r="I277" i="5"/>
  <c r="D276" i="5"/>
  <c r="I276" i="5"/>
  <c r="I88" i="5"/>
  <c r="D88" i="5"/>
  <c r="I87" i="5"/>
  <c r="D87" i="5"/>
  <c r="I334" i="5"/>
  <c r="I337" i="5"/>
  <c r="I338" i="5"/>
  <c r="I332" i="5"/>
  <c r="I339" i="5"/>
  <c r="I340" i="5"/>
  <c r="I347" i="5"/>
  <c r="I348" i="5"/>
  <c r="I346" i="5"/>
  <c r="I333" i="5"/>
  <c r="I319" i="5"/>
  <c r="I320" i="5"/>
  <c r="I321" i="5"/>
  <c r="I322" i="5"/>
  <c r="I323" i="5"/>
  <c r="I324" i="5"/>
  <c r="I325" i="5"/>
  <c r="I326" i="5"/>
  <c r="I327" i="5"/>
  <c r="I318" i="5"/>
  <c r="I300" i="5"/>
  <c r="I301" i="5"/>
  <c r="I302" i="5"/>
  <c r="I303" i="5"/>
  <c r="I304" i="5"/>
  <c r="I305" i="5"/>
  <c r="I306" i="5"/>
  <c r="I307" i="5"/>
  <c r="I310" i="5"/>
  <c r="I312" i="5"/>
  <c r="I299" i="5"/>
  <c r="I292" i="5"/>
  <c r="I283" i="5"/>
  <c r="I284" i="5"/>
  <c r="I285" i="5"/>
  <c r="I286" i="5"/>
  <c r="I287" i="5"/>
  <c r="I282" i="5"/>
  <c r="I273" i="5"/>
  <c r="I274" i="5"/>
  <c r="I275" i="5"/>
  <c r="I272" i="5"/>
  <c r="I262" i="5"/>
  <c r="I263" i="5"/>
  <c r="I264" i="5"/>
  <c r="I265" i="5"/>
  <c r="I266" i="5"/>
  <c r="I261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10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5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174" i="5"/>
  <c r="I134" i="5"/>
  <c r="I135" i="5"/>
  <c r="I136" i="5"/>
  <c r="I137" i="5"/>
  <c r="I138" i="5"/>
  <c r="I139" i="5"/>
  <c r="I140" i="5"/>
  <c r="I141" i="5"/>
  <c r="I142" i="5"/>
  <c r="I144" i="5"/>
  <c r="I145" i="5"/>
  <c r="I146" i="5"/>
  <c r="I147" i="5"/>
  <c r="I148" i="5"/>
  <c r="I149" i="5"/>
  <c r="I150" i="5"/>
  <c r="I151" i="5"/>
  <c r="I152" i="5"/>
  <c r="I143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33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8" i="5"/>
  <c r="I109" i="5"/>
  <c r="I110" i="5"/>
  <c r="I111" i="5"/>
  <c r="I112" i="5"/>
  <c r="I113" i="5"/>
  <c r="I114" i="5"/>
  <c r="I107" i="5"/>
  <c r="I115" i="5"/>
  <c r="I116" i="5"/>
  <c r="I117" i="5"/>
  <c r="I118" i="5"/>
  <c r="I119" i="5"/>
  <c r="I120" i="5"/>
  <c r="I122" i="5"/>
  <c r="I123" i="5"/>
  <c r="I124" i="5"/>
  <c r="I125" i="5"/>
  <c r="I126" i="5"/>
  <c r="I94" i="5"/>
  <c r="I86" i="5"/>
  <c r="I83" i="5"/>
  <c r="I76" i="5"/>
  <c r="I77" i="5"/>
  <c r="I78" i="5"/>
  <c r="I75" i="5"/>
  <c r="I38" i="5"/>
  <c r="I39" i="5"/>
  <c r="I40" i="5"/>
  <c r="I41" i="5"/>
  <c r="I42" i="5"/>
  <c r="I43" i="5"/>
  <c r="I85" i="5"/>
  <c r="I44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9" i="5"/>
  <c r="I70" i="5"/>
  <c r="I37" i="5"/>
  <c r="I30" i="5"/>
  <c r="I31" i="5"/>
  <c r="I32" i="5"/>
  <c r="I16" i="5"/>
  <c r="I17" i="5"/>
  <c r="I18" i="5"/>
  <c r="I19" i="5"/>
  <c r="I20" i="5"/>
  <c r="I21" i="5"/>
  <c r="I22" i="5"/>
  <c r="I23" i="5"/>
  <c r="I24" i="5"/>
  <c r="I25" i="5"/>
  <c r="I14" i="5"/>
  <c r="D334" i="5"/>
  <c r="D337" i="5"/>
  <c r="D338" i="5"/>
  <c r="D332" i="5"/>
  <c r="D339" i="5"/>
  <c r="D340" i="5"/>
  <c r="D347" i="5"/>
  <c r="D348" i="5"/>
  <c r="D346" i="5"/>
  <c r="D333" i="5"/>
  <c r="D319" i="5"/>
  <c r="D320" i="5"/>
  <c r="D321" i="5"/>
  <c r="D322" i="5"/>
  <c r="D323" i="5"/>
  <c r="D324" i="5"/>
  <c r="D325" i="5"/>
  <c r="D326" i="5"/>
  <c r="D327" i="5"/>
  <c r="D318" i="5"/>
  <c r="D300" i="5"/>
  <c r="D301" i="5"/>
  <c r="D302" i="5"/>
  <c r="D303" i="5"/>
  <c r="D304" i="5"/>
  <c r="D305" i="5"/>
  <c r="D306" i="5"/>
  <c r="D307" i="5"/>
  <c r="D310" i="5"/>
  <c r="D312" i="5"/>
  <c r="D299" i="5"/>
  <c r="D294" i="5"/>
  <c r="D292" i="5"/>
  <c r="D283" i="5"/>
  <c r="D284" i="5"/>
  <c r="D285" i="5"/>
  <c r="D286" i="5"/>
  <c r="D287" i="5"/>
  <c r="D282" i="5"/>
  <c r="D53" i="5"/>
  <c r="D37" i="5"/>
  <c r="D38" i="5"/>
  <c r="D39" i="5"/>
  <c r="D40" i="5"/>
  <c r="D41" i="5"/>
  <c r="D42" i="5"/>
  <c r="D43" i="5"/>
  <c r="D85" i="5"/>
  <c r="D44" i="5"/>
  <c r="D46" i="5"/>
  <c r="D47" i="5"/>
  <c r="D48" i="5"/>
  <c r="D49" i="5"/>
  <c r="D50" i="5"/>
  <c r="D51" i="5"/>
  <c r="D52" i="5"/>
  <c r="D54" i="5"/>
  <c r="D55" i="5"/>
  <c r="D56" i="5"/>
  <c r="D57" i="5"/>
  <c r="D58" i="5"/>
  <c r="D59" i="5"/>
  <c r="D60" i="5"/>
  <c r="D61" i="5"/>
  <c r="D62" i="5"/>
  <c r="D63" i="5"/>
  <c r="D64" i="5"/>
  <c r="D65" i="5"/>
  <c r="D69" i="5"/>
  <c r="D70" i="5"/>
  <c r="D16" i="5"/>
  <c r="D17" i="5"/>
  <c r="D18" i="5"/>
  <c r="D19" i="5"/>
  <c r="D20" i="5"/>
  <c r="D21" i="5"/>
  <c r="D22" i="5"/>
  <c r="D23" i="5"/>
  <c r="D24" i="5"/>
  <c r="D25" i="5"/>
  <c r="D14" i="5"/>
  <c r="Z89" i="5" l="1"/>
  <c r="AB89" i="5" s="1"/>
  <c r="Z329" i="5" s="1"/>
  <c r="V133" i="5"/>
  <c r="V134" i="5" s="1"/>
  <c r="D106" i="5"/>
  <c r="D206" i="5"/>
  <c r="D139" i="5"/>
  <c r="D203" i="5"/>
  <c r="Q79" i="5" l="1"/>
  <c r="O25" i="5"/>
  <c r="N25" i="5"/>
  <c r="O24" i="5"/>
  <c r="N24" i="5"/>
  <c r="O23" i="5"/>
  <c r="N23" i="5"/>
  <c r="O22" i="5"/>
  <c r="N22" i="5"/>
  <c r="O21" i="5"/>
  <c r="N21" i="5"/>
  <c r="O18" i="5"/>
  <c r="N18" i="5"/>
  <c r="O17" i="5"/>
  <c r="N17" i="5"/>
  <c r="O16" i="5"/>
  <c r="N16" i="5"/>
  <c r="O14" i="5"/>
  <c r="N14" i="5"/>
  <c r="O32" i="5"/>
  <c r="N32" i="5"/>
  <c r="O31" i="5"/>
  <c r="N31" i="5"/>
  <c r="O30" i="5"/>
  <c r="N30" i="5"/>
  <c r="N48" i="5" l="1"/>
  <c r="O48" i="5"/>
  <c r="O59" i="5"/>
  <c r="N59" i="5"/>
  <c r="N65" i="5"/>
  <c r="O65" i="5"/>
  <c r="N69" i="5"/>
  <c r="O69" i="5"/>
  <c r="N55" i="5"/>
  <c r="O55" i="5"/>
  <c r="N70" i="5"/>
  <c r="O70" i="5"/>
  <c r="N53" i="5"/>
  <c r="O53" i="5"/>
  <c r="O51" i="5"/>
  <c r="N51" i="5"/>
  <c r="O50" i="5"/>
  <c r="N50" i="5"/>
  <c r="N49" i="5"/>
  <c r="O49" i="5"/>
  <c r="O85" i="5"/>
  <c r="N39" i="5"/>
  <c r="O39" i="5"/>
  <c r="N40" i="5"/>
  <c r="O40" i="5"/>
  <c r="N41" i="5"/>
  <c r="O41" i="5"/>
  <c r="N42" i="5"/>
  <c r="O42" i="5"/>
  <c r="N43" i="5"/>
  <c r="O43" i="5"/>
  <c r="N85" i="5"/>
  <c r="N44" i="5"/>
  <c r="O44" i="5"/>
  <c r="N46" i="5"/>
  <c r="O46" i="5"/>
  <c r="N47" i="5"/>
  <c r="O47" i="5"/>
  <c r="N52" i="5"/>
  <c r="O52" i="5"/>
  <c r="N54" i="5"/>
  <c r="O54" i="5"/>
  <c r="N56" i="5"/>
  <c r="O56" i="5"/>
  <c r="N57" i="5"/>
  <c r="O57" i="5"/>
  <c r="N58" i="5"/>
  <c r="O58" i="5"/>
  <c r="N60" i="5"/>
  <c r="O60" i="5"/>
  <c r="N61" i="5"/>
  <c r="O61" i="5"/>
  <c r="N62" i="5"/>
  <c r="O62" i="5"/>
  <c r="N63" i="5"/>
  <c r="O63" i="5"/>
  <c r="N64" i="5"/>
  <c r="O64" i="5"/>
  <c r="O37" i="5"/>
  <c r="N37" i="5"/>
  <c r="O38" i="5"/>
  <c r="N38" i="5"/>
  <c r="Z330" i="5" l="1"/>
  <c r="D264" i="5"/>
  <c r="D78" i="5" l="1"/>
  <c r="D77" i="5"/>
  <c r="D76" i="5"/>
  <c r="Q33" i="5"/>
  <c r="Q351" i="5" s="1"/>
  <c r="S351" i="5" s="1"/>
  <c r="T351" i="5" s="1"/>
  <c r="D30" i="5"/>
  <c r="D31" i="5"/>
  <c r="D273" i="5" l="1"/>
  <c r="D274" i="5"/>
  <c r="D275" i="5"/>
  <c r="D272" i="5"/>
  <c r="D263" i="5" l="1"/>
  <c r="D200" i="5" l="1"/>
  <c r="D108" i="5" l="1"/>
  <c r="D101" i="5"/>
  <c r="D111" i="5"/>
  <c r="D100" i="5"/>
  <c r="D112" i="5"/>
  <c r="D113" i="5"/>
  <c r="D103" i="5"/>
  <c r="D118" i="5"/>
  <c r="D104" i="5"/>
  <c r="D125" i="5"/>
  <c r="D126" i="5"/>
  <c r="D141" i="5"/>
  <c r="D144" i="5"/>
  <c r="D145" i="5"/>
  <c r="D149" i="5"/>
  <c r="D152" i="5"/>
  <c r="D153" i="5"/>
  <c r="D156" i="5"/>
  <c r="D158" i="5"/>
  <c r="D136" i="5"/>
  <c r="D160" i="5"/>
  <c r="D161" i="5"/>
  <c r="D162" i="5"/>
  <c r="D163" i="5"/>
  <c r="D211" i="5"/>
  <c r="D187" i="5"/>
  <c r="D215" i="5"/>
  <c r="D214" i="5"/>
  <c r="D208" i="5"/>
  <c r="D216" i="5"/>
  <c r="D218" i="5"/>
  <c r="D217" i="5"/>
  <c r="D188" i="5"/>
  <c r="D223" i="5"/>
  <c r="D222" i="5"/>
  <c r="D224" i="5"/>
  <c r="D233" i="5"/>
  <c r="D232" i="5"/>
  <c r="D231" i="5"/>
  <c r="D230" i="5"/>
  <c r="D229" i="5"/>
  <c r="D228" i="5"/>
  <c r="D227" i="5"/>
  <c r="D237" i="5"/>
  <c r="D236" i="5"/>
  <c r="D199" i="5"/>
  <c r="D191" i="5"/>
  <c r="D242" i="5"/>
  <c r="D189" i="5"/>
  <c r="D246" i="5"/>
  <c r="D195" i="5"/>
  <c r="D247" i="5"/>
  <c r="D86" i="5"/>
  <c r="D197" i="5"/>
  <c r="D248" i="5"/>
  <c r="D204" i="5"/>
  <c r="D249" i="5"/>
  <c r="D176" i="5"/>
  <c r="D250" i="5"/>
  <c r="D109" i="5"/>
  <c r="D168" i="5"/>
  <c r="D167" i="5"/>
  <c r="D165" i="5"/>
  <c r="D164" i="5"/>
  <c r="D140" i="5"/>
  <c r="D133" i="5"/>
  <c r="D155" i="5"/>
  <c r="D137" i="5"/>
  <c r="D134" i="5"/>
  <c r="D150" i="5"/>
  <c r="D138" i="5"/>
  <c r="D147" i="5"/>
  <c r="D146" i="5"/>
  <c r="D142" i="5"/>
  <c r="D124" i="5"/>
  <c r="D122" i="5"/>
  <c r="D99" i="5"/>
  <c r="D105" i="5"/>
  <c r="D120" i="5"/>
  <c r="D97" i="5"/>
  <c r="D117" i="5"/>
  <c r="D116" i="5"/>
  <c r="D115" i="5"/>
  <c r="D107" i="5"/>
  <c r="D96" i="5"/>
  <c r="D114" i="5"/>
  <c r="D95" i="5"/>
  <c r="D110" i="5"/>
  <c r="D255" i="5" l="1"/>
  <c r="D207" i="5" l="1"/>
  <c r="D253" i="5"/>
  <c r="D252" i="5"/>
  <c r="D251" i="5"/>
  <c r="D182" i="5"/>
  <c r="D202" i="5"/>
  <c r="D177" i="5"/>
  <c r="D245" i="5"/>
  <c r="D244" i="5"/>
  <c r="D190" i="5"/>
  <c r="D198" i="5"/>
  <c r="D192" i="5"/>
  <c r="D243" i="5"/>
  <c r="D241" i="5"/>
  <c r="D240" i="5"/>
  <c r="D186" i="5"/>
  <c r="D239" i="5"/>
  <c r="D238" i="5"/>
  <c r="D179" i="5"/>
  <c r="D235" i="5"/>
  <c r="D178" i="5"/>
  <c r="D234" i="5"/>
  <c r="D196" i="5"/>
  <c r="D226" i="5"/>
  <c r="D210" i="5"/>
  <c r="D225" i="5"/>
  <c r="D221" i="5"/>
  <c r="D220" i="5"/>
  <c r="D219" i="5"/>
  <c r="D181" i="5"/>
  <c r="D193" i="5"/>
  <c r="D213" i="5"/>
  <c r="D212" i="5"/>
  <c r="D201" i="5"/>
  <c r="D194" i="5"/>
  <c r="D205" i="5"/>
  <c r="D184" i="5"/>
  <c r="D185" i="5"/>
  <c r="D174" i="5"/>
  <c r="D166" i="5" l="1"/>
  <c r="D135" i="5"/>
  <c r="D157" i="5"/>
  <c r="D154" i="5"/>
  <c r="D143" i="5"/>
  <c r="D151" i="5"/>
  <c r="D148" i="5"/>
  <c r="D183" i="5"/>
  <c r="D175" i="5"/>
  <c r="D180" i="5"/>
  <c r="D159" i="5"/>
  <c r="D123" i="5"/>
  <c r="D98" i="5"/>
  <c r="D119" i="5"/>
  <c r="D265" i="5" l="1"/>
  <c r="D262" i="5"/>
  <c r="D266" i="5"/>
  <c r="D261" i="5"/>
  <c r="D102" i="5" l="1"/>
  <c r="D94" i="5"/>
  <c r="D32" i="5" l="1"/>
  <c r="D83" i="5" l="1"/>
  <c r="D75" i="5"/>
</calcChain>
</file>

<file path=xl/comments1.xml><?xml version="1.0" encoding="utf-8"?>
<comments xmlns="http://schemas.openxmlformats.org/spreadsheetml/2006/main">
  <authors>
    <author>LENOVO</author>
  </authors>
  <commentList>
    <comment ref="Q321" authorId="0" shape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7.500</t>
        </r>
      </text>
    </comment>
    <comment ref="Q326" authorId="0" shape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7.300</t>
        </r>
      </text>
    </comment>
  </commentList>
</comments>
</file>

<file path=xl/connections.xml><?xml version="1.0" encoding="utf-8"?>
<connections xmlns="http://schemas.openxmlformats.org/spreadsheetml/2006/main">
  <connection id="1" keepAlive="1" name="Consulta - PDOTOBJ" description="Conexión a la consulta 'PDOTOBJ' en el libro." type="5" refreshedVersion="7" background="1" saveData="1">
    <dbPr connection="Provider=Microsoft.Mashup.OleDb.1;Data Source=$Workbook$;Location=PDOTOBJ;Extended Properties=&quot;&quot;" command="SELECT * FROM [PDOTOBJ]"/>
  </connection>
</connections>
</file>

<file path=xl/sharedStrings.xml><?xml version="1.0" encoding="utf-8"?>
<sst xmlns="http://schemas.openxmlformats.org/spreadsheetml/2006/main" count="2881" uniqueCount="612">
  <si>
    <t>ESTRATEGIAS DE ACCION INSTITUCIONAL</t>
  </si>
  <si>
    <t>DIRECCION</t>
  </si>
  <si>
    <t>NO.</t>
  </si>
  <si>
    <t>Objetivo PDyOT</t>
  </si>
  <si>
    <t>PLANES - PROGRAMAS - PROYECTOS - ACTIVIDADES</t>
  </si>
  <si>
    <t>META</t>
  </si>
  <si>
    <t>INDICADOR</t>
  </si>
  <si>
    <t>PROGRAMACION CUATRIMESTRAL EN %</t>
  </si>
  <si>
    <t>DESDE</t>
  </si>
  <si>
    <t>HASTA</t>
  </si>
  <si>
    <t>MEDIO DE VERIFICACION</t>
  </si>
  <si>
    <t>FONDOS PROPIOS</t>
  </si>
  <si>
    <t>FONDOS EXTERNOS</t>
  </si>
  <si>
    <t>SUB-UNIDAD RESPONSABLE</t>
  </si>
  <si>
    <t>OBSERVACION</t>
  </si>
  <si>
    <t>I</t>
  </si>
  <si>
    <t>II</t>
  </si>
  <si>
    <t>III</t>
  </si>
  <si>
    <t>IV</t>
  </si>
  <si>
    <t>DIRECCION FINANCIERA</t>
  </si>
  <si>
    <t>TOTAL</t>
  </si>
  <si>
    <t>DIRECCIONES</t>
  </si>
  <si>
    <t>ALCALDIA</t>
  </si>
  <si>
    <t>DIRECCION ADMINISTRATIVA</t>
  </si>
  <si>
    <t>DIRECCION DE PLANIFICACION Y ORDENAMIENTO TERRITORIAL</t>
  </si>
  <si>
    <t>REGISTRO DE LA PROPIEDAD</t>
  </si>
  <si>
    <t>DIRECCION DE DESARROLLO LOCAL</t>
  </si>
  <si>
    <t>MIES</t>
  </si>
  <si>
    <t>DIRECCION DE OBRAS PUBLICAS</t>
  </si>
  <si>
    <t>COMUNICACIÓN SOCIAL</t>
  </si>
  <si>
    <t>RADIO PUBLICA</t>
  </si>
  <si>
    <t>ASESORIA GENRAL</t>
  </si>
  <si>
    <t>TICS</t>
  </si>
  <si>
    <t>SEGURIDAD Y SALUD EN EL TRABAJO</t>
  </si>
  <si>
    <t>SERVICIOS GENERALES</t>
  </si>
  <si>
    <t>PLANIFICACION</t>
  </si>
  <si>
    <t>AVALUOS Y CATASTROS</t>
  </si>
  <si>
    <t>JEFATURA DE TRANSITO Y TRANSPORTE</t>
  </si>
  <si>
    <t>GRUPOS DE ATENCION PRIORITARIO</t>
  </si>
  <si>
    <t>UNIDAD DE DESARROLLO ECONÓMICO</t>
  </si>
  <si>
    <t>UNIDAD DE  SERVICIOS MUNICIPALES</t>
  </si>
  <si>
    <t>UNIDAD DE  TURISMO, CULTURA, RECREACIÓN Y DEPORTES</t>
  </si>
  <si>
    <t>OBRAS PUBLICAS</t>
  </si>
  <si>
    <t>EQUIPO CAMINERO</t>
  </si>
  <si>
    <t>JEFATURA DE GESTIÓN AMBIENTAL</t>
  </si>
  <si>
    <t>SUBDIRECCION DE AGUA POTABLE Y ALCANTARILLADO</t>
  </si>
  <si>
    <t>PLANIFICACION Y ORDENAMIENTO TERRITORIAL</t>
  </si>
  <si>
    <t>FINANCIERO</t>
  </si>
  <si>
    <t>ADMINISTRATIVO</t>
  </si>
  <si>
    <t>REGISTRO</t>
  </si>
  <si>
    <t>DESARROLLO</t>
  </si>
  <si>
    <t>OBRAS</t>
  </si>
  <si>
    <t>DEPARTAMENTO FINANCIERO</t>
  </si>
  <si>
    <t>DEPARTAMENTO ADMINISTRATIVO</t>
  </si>
  <si>
    <t>QUISHUAR YACUÑAY - PROYECTO DE INTERES PARA LA COMUNIDAD</t>
  </si>
  <si>
    <t>EVENTOS PÚBLICOS PROMOCIONALES</t>
  </si>
  <si>
    <t>ADQUISISCION DE MAQUINARIAS DE LARGA DURACION - CAMAL MUNICIPAL</t>
  </si>
  <si>
    <t>UNIDAD DEL MIES</t>
  </si>
  <si>
    <t>METAS</t>
  </si>
  <si>
    <t>Adquisición de insumos, bienes y servicios que son esenciales para llevar a cabo las funciones administrativas financieras y operativas de nuestra institución, de manera satisfactoria, garantizando un buen funcionamiento de la institución.</t>
  </si>
  <si>
    <t>Porcentaje de adquisiciones, y procedimientos institucionales realizados vs Porcentaje de adquisiciones, y procedimientos institucionales terminados con éxito.</t>
  </si>
  <si>
    <t>Fortalecer los mecanismos de vinculación con la comunidad en los diferentes servicios y actividades que desarrolla el GADMCG</t>
  </si>
  <si>
    <t>Procentaje de promoción y difusión en medios de comunicacion, así como formularios, afiches, tótems, invitaciones y papelería en general.</t>
  </si>
  <si>
    <t>Regenerar y planificar el sistema vial y de movilidad del canton en busca de la mejora de las condiciones de vida y los sistemas sociales y economicos del canton.</t>
  </si>
  <si>
    <t>ÍNDICE DE EJECUCIÓN DE PROYECTOS= # de proyectos ejecutados/# de proyectos planificados.</t>
  </si>
  <si>
    <t>Regenerar las zonas urbanas consolidadas y contar con una planificacion urbana territorial a largo plazo.</t>
  </si>
  <si>
    <t>Dotar de agua segura, alcantarillado y tratamiento de aguas residuales progresivamente al canton Guamote.</t>
  </si>
  <si>
    <t># de eventos culturales difundidos</t>
  </si>
  <si>
    <t>ÍNDICE DE EJECUCIÓN DE PROYECTOS VIALES= # de proyectos ejecutados/# de proyectos planificados.</t>
  </si>
  <si>
    <t>ÍNDICE DE EJECUCIÓN DE PROYECTOS DE AGUA POTABLE Y ALCANTARILLADO= # de proyectos ejecutados/# de proyectos planificados.</t>
  </si>
  <si>
    <t>Planificar, construir y mantener la infraestructura física y los equipamientos de salud y educacion, así como los espacios públicos destinados al desarrollo social, cultural y deportivo, de acuerdo con la ley.</t>
  </si>
  <si>
    <t>ÍNDICE DE EJECUCIÓN DE PROYECTOS/ESTUDIOS= # de proyectos ejecutados/# de proyectos planificados.</t>
  </si>
  <si>
    <t>Fortalecimiento de las cadenas productivas del canton</t>
  </si>
  <si>
    <t>ÍNDICE DE EJECUCIÓN DE PROYECTOS DE PRODUCTIVOS= # de proyectos ejecutados/# de proyectos planificados.</t>
  </si>
  <si>
    <t>Mejorar la calidad de vida de los sectores más vulnerables del cantón a través de la articulación y coordinación con los programas sociales del gobierno nacional.</t>
  </si>
  <si>
    <t>Número # de niñas, niños, adolescentes, mujeres embarazadas y adultos mayores atendidos</t>
  </si>
  <si>
    <t>Implementar mecanismos de participación ciudadana en las actividades desarrolladas por el Gobierno Cantonal</t>
  </si>
  <si>
    <t>Difundir eventos culturales que promuevan la identidad cultural del cantón Guamote</t>
  </si>
  <si>
    <t>Número de mecanismos de participación implementados.</t>
  </si>
  <si>
    <t>DIRECTOR ADMINISTRATIVO</t>
  </si>
  <si>
    <t>DIRECTOR DE PLANIFICACION Y ORDENAMIENTO TERRITORIAL</t>
  </si>
  <si>
    <t>FIRMAS DE DIRECCIONES RESPONSABLES</t>
  </si>
  <si>
    <t>ELABORADO POR:</t>
  </si>
  <si>
    <t>APROBADO POR:</t>
  </si>
  <si>
    <t>DIRECTOR DE OBRAS PUBLICAS</t>
  </si>
  <si>
    <t>ING. WILSO HUILCA ALVAREZ</t>
  </si>
  <si>
    <t>ING. SEGUNDO DELGADO GALARZA</t>
  </si>
  <si>
    <t>ING. LUIS NAULA YANGOL</t>
  </si>
  <si>
    <t>DIRECTOR FINANCIERO</t>
  </si>
  <si>
    <t>ING. LUIS CHIMBO CAIZAGUANO</t>
  </si>
  <si>
    <t>DIRECTO DE DESARROLLO ECONOMICO SOCIAL</t>
  </si>
  <si>
    <t>SR. SEGUNDO MIGUEL MARCATOMA</t>
  </si>
  <si>
    <t>ALCALDE DEL GADM DEL CANTON GUAMOTE</t>
  </si>
  <si>
    <t>ÍNDICE DE EJECUCIÓN DE PROYECTOS DE ADOQUINADO = # de proyectos ejecutados/# de proyectos planificados.</t>
  </si>
  <si>
    <t>Dotar de adoquinado a calles del canton Guamote</t>
  </si>
  <si>
    <t>OBJETIVOS</t>
  </si>
  <si>
    <t>OB1</t>
  </si>
  <si>
    <t>OB2</t>
  </si>
  <si>
    <t>OB3</t>
  </si>
  <si>
    <t>OB4</t>
  </si>
  <si>
    <t>ORDENADA EN DESARROLLO</t>
  </si>
  <si>
    <t>OB_1</t>
  </si>
  <si>
    <t>Organizar el territorio cantonal con soluciones para las deficiencias de ordenamiento, infraestructura, equipamiento de servicios públicos, movilidad y transporte, vivienda, ambiente y gestión de riesgos.</t>
  </si>
  <si>
    <t>Planificar y ejercer el control del uso y ocupación del suelo del cantón, así como los planes de ordenamiento territorial.</t>
  </si>
  <si>
    <t>Proporcionar servicios de salud de calidez y calidad a cada uno de los grupos sociales del cantón Guamote.</t>
  </si>
  <si>
    <t>Fomentar el ejercicio de actividades económicas, empresariales o profesionales, que se desarrollen en cantón Guamote.</t>
  </si>
  <si>
    <t>Promover un cambio de cultura organizacional, para responder a las necesidades de los clientes- usuarios.</t>
  </si>
  <si>
    <t>TRANSPARENCIA Y HUMANA</t>
  </si>
  <si>
    <t>OB_2</t>
  </si>
  <si>
    <t>Mejorar las condiciones sociales de los ciudadanos y ciudadanas, coordinando acciones que permitan satisfacer las demandas de la población con el fin de mejorar la calidad de vida.</t>
  </si>
  <si>
    <t>Desarrollar planes y programas cantonales de vivienda de interés social para implementar el derecho al hábitat y a la vivienda.</t>
  </si>
  <si>
    <t>Implementar política pública local para la promoción y construcción de equidad, género e inclusión en el cantón.</t>
  </si>
  <si>
    <t>Promover el desarrollo de la actividad turística cantonal.</t>
  </si>
  <si>
    <t>Fortalecer la participación democrática de la sociedad en la planeación, ejecución y evaluación del GADC, Guamote</t>
  </si>
  <si>
    <t>ECONÓMICA Y PRODUCTIVA</t>
  </si>
  <si>
    <t>OB_3</t>
  </si>
  <si>
    <t>Alcanzar un crecimiento equilibrado y equitativo de la producción, el comercio y los servicios, de forma consensuada entre el municipio y los diferentes actores locales.</t>
  </si>
  <si>
    <t>Elaborar y administrar los catastros inmobiliarios urbanos y rurales.</t>
  </si>
  <si>
    <t>Promover y patrocinar las culturas, las artes, actividades deportivas y recreativas en beneficio de la colectividad.</t>
  </si>
  <si>
    <t>Demostrar a la ciudadanía que existe un gobierno transparente, como resultado de la correcta inversión de los recursos públicos.</t>
  </si>
  <si>
    <t>GOBIERNO LOCAL FORTALECIDO, CERCANO Y TRANSPARENTE</t>
  </si>
  <si>
    <t>OB_4</t>
  </si>
  <si>
    <t>Implementar mecanismos que permitan fortalecer y generar la participación social, con el fin de tener cercanía con la ciudadanía y trabajar con certeza en las necesidades que demanda la población.</t>
  </si>
  <si>
    <t>Construir obra pública con criterios de calidad, eficacia y eficiencia.</t>
  </si>
  <si>
    <t>Construir y mantener la infraestructura física en los espacios públicos destinados al desarrollo deportivo y recreacional.</t>
  </si>
  <si>
    <t>Construir y mantener espacios públicos destinados al desarrollo social, cultural y deportivo cantonal.</t>
  </si>
  <si>
    <t>Formular y ejecutar políticas locales de planes seguridad y convivencia ciudadana.</t>
  </si>
  <si>
    <t>Prestar servicios públicos de calidad.</t>
  </si>
  <si>
    <t>Planificar el control del tránsito y transporte , así como la construcción y el mantenimiento de la vialidad urbana</t>
  </si>
  <si>
    <t>Regular y controlar la contaminación ambiental, el uso y acceso a lechos de ríos, lagos y lagunas del cantón.</t>
  </si>
  <si>
    <t>Gestionar los servicios de prevención, protección, socorro y extinción de incendios;</t>
  </si>
  <si>
    <t>OBJEVITVOS ALCALDE</t>
  </si>
  <si>
    <t>PDOT1</t>
  </si>
  <si>
    <t>PDOT2</t>
  </si>
  <si>
    <t>PDOT3</t>
  </si>
  <si>
    <t>PDOT4</t>
  </si>
  <si>
    <t>PDOT5</t>
  </si>
  <si>
    <t>Objetivo Estrategico PDyOT</t>
  </si>
  <si>
    <t>COD.</t>
  </si>
  <si>
    <t>PDOTOBJ</t>
  </si>
  <si>
    <t>PDOT6</t>
  </si>
  <si>
    <t xml:space="preserve">Difundir 4 eventos culturales que promuevan la identidad cultural del cantón Guamote anualmente al 2022 </t>
  </si>
  <si>
    <t>PDOT7</t>
  </si>
  <si>
    <t xml:space="preserve">Número de Hectáreas de áreas naturales protegidas </t>
  </si>
  <si>
    <t>Número de  niñas, niños y adolescentes atendidos</t>
  </si>
  <si>
    <t>Números de adultos mayores atendidos</t>
  </si>
  <si>
    <t>Número de eventos culturales difundidos</t>
  </si>
  <si>
    <t>Número de estudios y diseños elaborados</t>
  </si>
  <si>
    <t>Número de comunidades con cobertura de agua potable mejoradas</t>
  </si>
  <si>
    <t xml:space="preserve">Número de viviendas con redes de alcantarillado </t>
  </si>
  <si>
    <t>Número de comunidades con sistema de alcantarillado mejorado</t>
  </si>
  <si>
    <t xml:space="preserve">Número de plantas de  tratamiento de aguas residuales mantenidas </t>
  </si>
  <si>
    <t>Número de programas destinados a la recolección y manejo adecuado de desechos sólidos ejecutados</t>
  </si>
  <si>
    <t>Número de infraestructuras construidas</t>
  </si>
  <si>
    <t>Numero de estudios</t>
  </si>
  <si>
    <t>Número de kilómetros mantenidos</t>
  </si>
  <si>
    <t>Numero de avenidas asfastadas</t>
  </si>
  <si>
    <t>Numero de calles adoquinadas</t>
  </si>
  <si>
    <t>Número de centros de revisión técnica vehicular construido y equipado</t>
  </si>
  <si>
    <t>Número de barrios y/o comunidades con servicio de alumbrado eléctrico</t>
  </si>
  <si>
    <t>Número de mecanismos de participación ciudadana implementados.</t>
  </si>
  <si>
    <t>Numero de visitas a asentamientos humanos consolidados desntro y fuera del Cantón</t>
  </si>
  <si>
    <t>NUEVO  / ARRASTRE</t>
  </si>
  <si>
    <t>DIRECCION PLANIFICACION Y ORDENAMIENTO TERRITORIAL  - MATRIZ</t>
  </si>
  <si>
    <t>DIRECCION PLANIFICACION Y ORDENAMIENTO TERRITORIAL  - PALMIRA</t>
  </si>
  <si>
    <t>DIRECCION PLANIFICACION Y ORDENAMIENTO TERRITORIAL  - CEBADAS</t>
  </si>
  <si>
    <t>GESTION DE RIESGOS</t>
  </si>
  <si>
    <t>TALENTO HUMANO</t>
  </si>
  <si>
    <t>NUEVO</t>
  </si>
  <si>
    <t>INSTITUCIONAL</t>
  </si>
  <si>
    <t xml:space="preserve">ADQUISICION DE PAQUETES INFORMATICOS OP LICENCIAS  LEGALES </t>
  </si>
  <si>
    <t>COSTAS JUDICIALES Y PATROCINIO</t>
  </si>
  <si>
    <t xml:space="preserve">LICENCIAS </t>
  </si>
  <si>
    <t xml:space="preserve">NUEVO </t>
  </si>
  <si>
    <t>EQUIPAMIENTO IMPRESORAS DE ALTO RENDIMIENTO</t>
  </si>
  <si>
    <t>EQUIPAMIENTO</t>
  </si>
  <si>
    <t xml:space="preserve">PERMISOS </t>
  </si>
  <si>
    <t>SUMINISTROS</t>
  </si>
  <si>
    <t>CONTRATACION DE POLIZAS DE SEGURO PARA BIENS Y PERSONAL DEL GADMC GUAMOTE</t>
  </si>
  <si>
    <t>POLIZAS</t>
  </si>
  <si>
    <t>PRENDAS DE PROTECCION</t>
  </si>
  <si>
    <t>ARRASTRE</t>
  </si>
  <si>
    <t>ADQUISICION DE MEDICAMENTOS E INSUMOS MEDICOS</t>
  </si>
  <si>
    <t>MEDICAMENTO E INSUMOS MEDICOS</t>
  </si>
  <si>
    <t>EXAMENES ESPECIALES</t>
  </si>
  <si>
    <t>ADQUISICION DE MATERIALES E INSUMOS DE CONSTRUCCION Y CONEXOS PARA ADECUACIONES, REMODELACIONES DE LOS BIENES MUNICIPALES</t>
  </si>
  <si>
    <t>BIENES E INSUMOS</t>
  </si>
  <si>
    <t>MANTENIMIENTOS</t>
  </si>
  <si>
    <t>CAPACITACIONES</t>
  </si>
  <si>
    <t>ADQISICION DE SUMINISTROS DE ASEO</t>
  </si>
  <si>
    <t>SUMINISTROS ASEO</t>
  </si>
  <si>
    <t>ADQUISICION DE MATERIALES DE OFICINA</t>
  </si>
  <si>
    <t>COMBUSTIBLE VEHICULOS LIVIANOS</t>
  </si>
  <si>
    <t>COMBUSTIBLE</t>
  </si>
  <si>
    <t>REPUESTOS Y ACCESORIOS VEHICULOS</t>
  </si>
  <si>
    <t>REPUESTOS</t>
  </si>
  <si>
    <t>ENERGIA LELECTRICA</t>
  </si>
  <si>
    <t>PLANILLAS DE LUZ</t>
  </si>
  <si>
    <t>INTERNET Y COMUNICACIONES</t>
  </si>
  <si>
    <t>PLANILLAS</t>
  </si>
  <si>
    <t>LIBRETINES CON LOGO PREIMPRESOS Y PRE ENUMERADOS</t>
  </si>
  <si>
    <t>LIBRETINES</t>
  </si>
  <si>
    <t>SERVICIO DE MANTENIMIENTO VEHICULOS LIVIANOS</t>
  </si>
  <si>
    <t>Informes - Ingresos/Egresos bodega</t>
  </si>
  <si>
    <t>Informes -Facturas</t>
  </si>
  <si>
    <t>VIAL</t>
  </si>
  <si>
    <t>Resgistros - Facturas</t>
  </si>
  <si>
    <t>Informes - Registros - Fotografías - Facturas</t>
  </si>
  <si>
    <t>Servicios de aseo, lavado de vestimenta de trabajo, fumigación, desinfección, limpieza de instalaciones, manejo de desechos contaminados, recuperación y clasificación de materiales reciclables.</t>
  </si>
  <si>
    <t>Insumos. Bines, Materiales y Suministros para la Construccion, Electricidad. Plomeria y Carpenteria, Señalizacion Vial, Navegacion y Contraensendios</t>
  </si>
  <si>
    <t>Menaje y Accesorios Descartables</t>
  </si>
  <si>
    <t>Otros impuestos, tasas y contribuciones</t>
  </si>
  <si>
    <t>Herramientas</t>
  </si>
  <si>
    <t>Contrato - Informes</t>
  </si>
  <si>
    <t>AGUA POTABLE</t>
  </si>
  <si>
    <t>ALCANTARILLADO</t>
  </si>
  <si>
    <t>Orden de Compra</t>
  </si>
  <si>
    <t>ADQUISICIÓN DE INSUMOS QUÍMICOS PARA LAS PLANTAS DE TRATAMIENTO DE AGUA POTABLE DE LA CABECERA CANTONAL</t>
  </si>
  <si>
    <t>ADQUISICIÓN DE REACTIVOS, EQUIPOS Y MATERIALES PARA EL LABORATORIO DE AGUA POTABLE</t>
  </si>
  <si>
    <t>ADQUISICION DE MATERIALES PARA LA REACTIVACIÓN DE LA GRANJA AGROTURÍSTICA TOTORILLAS Y PISCICULTURA DE ATILLO DE PROPIEDAD DEL GADMCG</t>
  </si>
  <si>
    <t>INFRAESTRUCTURA</t>
  </si>
  <si>
    <t>FOMENTO</t>
  </si>
  <si>
    <t>ADOQUINADO</t>
  </si>
  <si>
    <t>EXPROPIACIONES DE TERRENOS PARA EL GADM DEL CANTON GUAMOTE</t>
  </si>
  <si>
    <t>ADQUISICION DE EQUIPOS INFORMATICOS</t>
  </si>
  <si>
    <t>PLANIFICACION URBANISTICA Y PATRIMONIO</t>
  </si>
  <si>
    <t>ADQUISICION DE MATERIALES DE EDICIÓN, IMPRESIÓN, REPRODUCCIÓN, PUBLICACIONES, SUSCRIPCIONES, FOTOCOPIADO, TRADUCCION, EMPASTADO, ENMARCACION, SERIGRAFIA, FOTOGRAFIA, CARNETIZACION, FILMACION E IMAGENES SATELITALES Y OTROS ELEMENTOS OFICIALES</t>
  </si>
  <si>
    <t>ASOCIACIÓN DE AGRICULTORES SANTA TERESITA K1 - OBRA DE INTERES PARA LA COMUNIDAD</t>
  </si>
  <si>
    <t>Contratación de anAlisis de laboratorio para el control de cumplimiento de los parAmetros ambientales (libre aprovechamiento)</t>
  </si>
  <si>
    <t>INFORME DE PAGO</t>
  </si>
  <si>
    <t>ACTA ENTREGA RECEPCION</t>
  </si>
  <si>
    <t xml:space="preserve">INFORME DE SATISFACCION Y ACTA ENTREGA RECEPCION </t>
  </si>
  <si>
    <t>GRUPOS DE ATENCION PRIORITARIA - 10% GRUPOS VULNERABLES</t>
  </si>
  <si>
    <t>TOTAL ARRASTRE</t>
  </si>
  <si>
    <t>GASTOS EN PERSONAL PARA INVERSION</t>
  </si>
  <si>
    <t xml:space="preserve">RECREACION DE FONMENTO DEPORTIVO EN LAS PARROQUIAS CEBADAS, PALMIRA Y MATRIZ DEL CANTON GUAMOTE </t>
  </si>
  <si>
    <t xml:space="preserve">FIRMA DE CONVENIOS CON DIFERENTES ENTIDADES PRIVADAS Y PUBLICAS /10% GRUPOS VULNERABLES </t>
  </si>
  <si>
    <t xml:space="preserve">PROVEER MATERIALES DIDACTICOS COMPLEMENTARIOS A LOS ESTUDIANTES DE LOS NIVELES INICIAL, BASICA Y BACHILLERATO DEL CANTON GUAMOTE </t>
  </si>
  <si>
    <t>ORGANIZACIÓN Y SOSTENIBILIDAD PARLAMENTO INDIGENA POPULAR</t>
  </si>
  <si>
    <t>A ENTIDADES DESCENTRALIZADAS Y AUTÓNOMAS  (TRANSFERENCIAS PARA INVERSIÓN) CONSEJO CANTONAL DE PROTECCION DE DERECHOS GUAMOTE</t>
  </si>
  <si>
    <t>ING. HARRINTON QUINTEROS</t>
  </si>
  <si>
    <t xml:space="preserve">COMISIONES BANCARIAS </t>
  </si>
  <si>
    <t xml:space="preserve">ADQUISICION DE EQUIPOS INFORMATICOS </t>
  </si>
  <si>
    <t>EDICIÓN,IMPRESIÓN,REPRODUCCIÓN,PUBLICACIONES,SUSCRIPCIONES,FOTOCOPIADO,TRADUCCIÓN,EMPASTADO,ENMARCACIÓN,SERIGRAFÍA, FOTOGRAFÍA, CARNETIZACIÓN, FILMACIÓN E IMÁGENES SATELITALES.</t>
  </si>
  <si>
    <t xml:space="preserve">MATERIALES DE OFICINA </t>
  </si>
  <si>
    <t>CONTRATO-INFORME</t>
  </si>
  <si>
    <t>PROCESOS DE CONTRATACION PUBLICA</t>
  </si>
  <si>
    <t>PROCESO PAGO EN GACEMMA</t>
  </si>
  <si>
    <t>PROCESO DE CONTRATACION PUBLICA</t>
  </si>
  <si>
    <t>PROCESOS DE CONTRTACION PUBLICA</t>
  </si>
  <si>
    <t>PROCESO DEPAGO TASAS</t>
  </si>
  <si>
    <t>SERVICIO DE CALIBRACION Y MANTENIMIENTO DE LOS EQUIPOS DE LABORATORIO DE AGUA POTABLE.</t>
  </si>
  <si>
    <t>ADQUISICION DE EQUIPOS DE RADIO ENLACES</t>
  </si>
  <si>
    <t xml:space="preserve"> SOPORTE TECNICO Y EQUIPOS PASIVOS DE TELECOMUNICACION </t>
  </si>
  <si>
    <t>ADQUISICIÓN DE EQUIPOS, SUMINISTROS INFORMÁTICOS</t>
  </si>
  <si>
    <t>MANTENIMIENTO DE EQUIPOS DE VIDEO Y SONIDO</t>
  </si>
  <si>
    <t>MANTENIMIENTO Y CALIBRACIÓN DE EQUIPOS MÉDICOS</t>
  </si>
  <si>
    <t>MANTENIMIENTO PREVENTIVO Y CORRECTIVO DE LOS EQUIPOS DEL GADMCG</t>
  </si>
  <si>
    <t>UNIFORMES</t>
  </si>
  <si>
    <t>PDOT8</t>
  </si>
  <si>
    <t xml:space="preserve">SUBROGACIONES Y/O ENCARGOS </t>
  </si>
  <si>
    <t>CONTRATACIÓN DE PERSONAL BAJO SERVICIOS PROFESIONALES</t>
  </si>
  <si>
    <t>VEHICULOS</t>
  </si>
  <si>
    <t>ADQUISICION DE MOBILIARIO</t>
  </si>
  <si>
    <t>LASTRADO Y MANTENIMIENTO VIAL PARA LA COMUNIDAD ATAPO CHICO QUILLOTURO COCAN PARROQUIA PALMIRA CANTON GUAMOTE</t>
  </si>
  <si>
    <t>LASTRADO Y MANTENIMIENTO VIAL PARA LA COMUNIDAD SAN JOSE DE CECEL, PARROQUIA MATRIZ DEL CANTÓN GUAMOTE</t>
  </si>
  <si>
    <t>LASTRADO Y MANTENIMIENTO VIAL EN LA COMUNIDAD SAN PABLO DE TIPIN CHICO, PARROQUIA PALMIRA CANTON GUAMOTE</t>
  </si>
  <si>
    <t>LASTRADO Y MANTENIMIENTO VIAL PARA LA COMUNIDAD LAIME TOTORILLAS, PARROQUIA MATRIZ DEL CATÓN GUAMOTE</t>
  </si>
  <si>
    <t>LASTRADO Y MANTENIMIENTO VIAL PARA LA COMUNIDAD COCHALOMA TOTORILLAS, PARROQUIA MATRIZ DEL CANTON GUAMOTE</t>
  </si>
  <si>
    <t>LASTRADO Y MANTENIMIENTO VIAL PARA LA COMUNIDAD SAN ALFONSO DE TIOCAJAS, PARROQUIA MATRIZ DEL CANTÓN GUAMOTE</t>
  </si>
  <si>
    <t>LASTRADO Y MANTENIMIENTO VIAL PARA LA COMUNIDAD PANCUN ICHUBAMBA, PARROQUIA CEBADAS DEL CANTÓN GUAMOTE</t>
  </si>
  <si>
    <t>LASTRADO Y MANTENIMIENTO VIAL PARA LA COMUNIDAD  SANTA LETICIA DE SABLOG , PARROQUIA MATRIZ DEL CANTÓN GUAMOTE</t>
  </si>
  <si>
    <t>LASTRADO Y MANTENIMIENTO VIAL PARA LA COMUNIDAD BAZAN GRANDE, PARROQUIA CEBADAS DEL CANTÓN GUAMOTE</t>
  </si>
  <si>
    <t>LASTRADO Y MANTENIMIENTO VIAL PARA LA COMUNIDAD ATAPO SANTA ELENA, PARROQUIA PALMIRA DEL CATÓN GUAMOTE</t>
  </si>
  <si>
    <t>LASTRADO Y MANTENIMIENTO VIAL PARA LA COMUNIDAD SANTA ROSA DE SAN LUIS, PARROQUIA MATRIZ DEL CATÓN GUAMOTE</t>
  </si>
  <si>
    <t>LASTRADO Y MANTENIMIENTO VIAL PARA LA COMUNIDAD SAN FRANCISCO DE TELAN, PARROQUIS MATRIZ DEL CATÓN GUAMOTE</t>
  </si>
  <si>
    <t>LASTRADO Y MANTENIMIENTO VIAL PARA LA COMUNIDAD TIOCAJAS TOMALOMA, PARROQUIA MATRIZ DEL CANTÓN GUAMOTE</t>
  </si>
  <si>
    <t>LASTRADO Y MANTENIMIENTO VIAL PARA LA COMUNIDAD SANTA TERESITA, PARROQUIA MATRIZ DEL CANTÓN GUAMOTE</t>
  </si>
  <si>
    <t>ENSANCHAMIENTO DE CURVAS,  LASTRADO Y MANTENIMIENTO VIAL PARA LA COMUNIDAD ATAPO QUICHALAN, PARROQUIA PALMIRA DEL CATÓN GUAMOTE</t>
  </si>
  <si>
    <t>LASTRADO Y MANTENIMIENTO VIAL PARA LA COMUNIDAD TEJAR BALBANEDA, PARROQUIA MATRIZ DEL CANTÓN GUAMOTE</t>
  </si>
  <si>
    <t>AGUA POTABLE "EXCAVACION DE SANJAS PARA COLOCACION DE TUBERIA" DE LA COMUNIDAD PULL GRANDE, PARROQUIA MATRIZ DEL CANTÓN GUAMOTE</t>
  </si>
  <si>
    <t>CONSTRUCCION DEL SALON DE USO MULTIPLE PARA LA COMUNIDAD SAN JOSE DE SABLOG - FORTALECIMIENTO DE LA RED VIAL DE LA PARROQUIA MATRIZ ZONA SABLOG</t>
  </si>
  <si>
    <t>ADQUISICIÓN DE MATERIALES PARA EL ADOQUINADO DE LA ENTRADA A LA ASOCIACIÓN DE DESARROLLO SOCIAL ICHUBAMBA MILMAHUANCHI, PARROQUIA CEBADAS DEL CANTÓN GUAMOTE</t>
  </si>
  <si>
    <t>CONSTRUCCIÓN DE LA CASA COMUNAL PARA LA ASOCIACIÓN DE TRABAJADORES GALTE CACHIPATA, PARROQUIA PALMIRA DEL CANTÓN GUAMOTE</t>
  </si>
  <si>
    <t>ASESORIA JURIDICA</t>
  </si>
  <si>
    <t>DIRECCION FINANCIERA  - TECHO PRESUPUESTARIO $ 27,700.000</t>
  </si>
  <si>
    <t>MATRIZ DE PLAN OPERATIVO ANUAL (POA) - 2025</t>
  </si>
  <si>
    <t xml:space="preserve">PROYECTO </t>
  </si>
  <si>
    <t>Gestión de comunicación  transparente para la sociedad Guamoteña</t>
  </si>
  <si>
    <t>GESTIÓN JURÍDICA</t>
  </si>
  <si>
    <t>GESTIÓN ADMINISTRATIVA</t>
  </si>
  <si>
    <t>TOTAL 2025</t>
  </si>
  <si>
    <t>PARTIDA PRESUPUESTARIA</t>
  </si>
  <si>
    <t>5.3.02.07</t>
  </si>
  <si>
    <t>5.3.08.04</t>
  </si>
  <si>
    <t>MANTENIMIENTO DE EQUIPOS INFORMATICOS Y EQUIPOS DE AUDIO Y VIDEO</t>
  </si>
  <si>
    <t xml:space="preserve">ACCESORIOS PARA LA REPARACION Y MANTENIMIENTO DE EQUIPOS INFORMATICOS Y EQUIPOS DE AUDIO Y VIDEO </t>
  </si>
  <si>
    <t>5.3.04.04</t>
  </si>
  <si>
    <t>5.3.08.13</t>
  </si>
  <si>
    <t>MANTENIMIENTO DE SISTEMAS Y EQUIPOS DE TRANSMICIÓN</t>
  </si>
  <si>
    <t>RADIO PÚBLICA</t>
  </si>
  <si>
    <t xml:space="preserve">LICENCIAS Y/O SOFTWARE JAZLER STUDIO, ZARA RADIO PARA RESPALDO 24/7 DE PROGRAMACION DE LA RADIO </t>
  </si>
  <si>
    <t>5.3.07.01</t>
  </si>
  <si>
    <t>5.7.02.06</t>
  </si>
  <si>
    <t>8.4.03.02</t>
  </si>
  <si>
    <t>8.4.01.07</t>
  </si>
  <si>
    <t>5.3.07.02</t>
  </si>
  <si>
    <t>LICENCIAMIOENTO DE PAQUETES Y SISTEMAS OPERATIVOS</t>
  </si>
  <si>
    <t>5.3.06.05</t>
  </si>
  <si>
    <t>8.4.01.04</t>
  </si>
  <si>
    <t>MEJORAMIENTO DE LAS VIAS DE LA COMUNIDA TRANCA SAN LUIS, PARROQUIA CEBADAS DEL CANTÓN GUAMOTE</t>
  </si>
  <si>
    <t>ADQUISICIÓN DE MATERIALES PARA EL ADOQUINADO DE LA ENTRADA A LA COMUNIDAD PULL QUISHUAR, PARROQUIA MATRIZ DEL CATÓN GUAMOTE</t>
  </si>
  <si>
    <t>ALCANTARILLADO YA EJECUTADO EN ESTE AÑO  LA COMUNIDAD SANTA ANA DE MANCERO, PARROQUIA MARIZ DEL CATÓN GUAMOTE</t>
  </si>
  <si>
    <t>ALCANTARILLADO YA EN EJECUCIO PARA LA COMUNA SANTA ANA DE GUAMOTE, PARROQUIA MATRIZ DEL CATÓN GUAMOTE</t>
  </si>
  <si>
    <t>CONSTRUCCION DE LA COCINA PARA LA COMUNIDAD PULL SEGUNDO MANUEL LASSO, PARROQUIA MATRIZ DEL CANTÓN GUAMOTE</t>
  </si>
  <si>
    <t>MANTENIMIENTO Y LASTRADO VIAL DE LA COMUNIDAD SAN FRANCISCO DE CEBADAS, PARROQUIA CEBADAS DEL CANTÓN GUAMOTE</t>
  </si>
  <si>
    <t>LASTRADO Y MANTENIMIENTO VIAL DE LA COMUNIDAD TIOCAJAS PALACIO HUATANA, PARROQUIA MATRIZ DEL CANTÓN GUAMOTE</t>
  </si>
  <si>
    <t>LASTRADO Y MANTENIMIENTO VIAL DE LA COMUNIDAD LAIME CAPULISPUNGO, PARROQUIA MATRIZ DEL CANTÓN GUAMOTE</t>
  </si>
  <si>
    <t>LASTRADO Y MANTENIMIENTO VIAL DE LA COMUNIDAD SABLOG CHICO, PARROQUIA MATRIZ DEL CANTÓN GUAMOTE</t>
  </si>
  <si>
    <t>CONSTRUCCION DE BORDILLOS Y ADOQUINADO EN LOS ACCESOS AL CENTRO COMUNAL DE LA COMUNIDAD SAN ANTONIO DE CHACAZA ALTO, PARROQUIA MATRIZ DEL CANTÓN GUAMOTE</t>
  </si>
  <si>
    <t>LASTRADO Y MANTENIMIENTO VIAL DE LA COMUNIDAD SAN PABLO DE GRAMAPAMBA, PARROQUIA MATRIZ DEL CANTÓN GUAMOTE</t>
  </si>
  <si>
    <t>LASTRADO Y MANTENIMIENTO VIAL DE LA COMUNIDAD CHAUZAN TOTORILLAS, PARROQUIA MATRIZ DEL CANTÓN GUAMOTE</t>
  </si>
  <si>
    <t>LASTRADO Y MANTENIMIENTO VIAL DE LA COMUNIDAD SANANCAHUAN GRANDE, PARROQUIA MATRIZ DEL CANTÓN GUAMOTE</t>
  </si>
  <si>
    <t>ADQUISICIÓN DE MATERIALES PARA EL ADOQUINADO DE LA ENTRADA A LA COMUNIDAD LIRIO SAN GONZALO, PARROQUIA MATRIZ DEL CANTÓN GUAMOTE</t>
  </si>
  <si>
    <t>LASTRADO Y MANTENIMIENTO VIAL PARA LA COMUNIDAD PUCA TOTORAS, PARROQUIA CEBADAS CANTON GUAMOTE</t>
  </si>
  <si>
    <t>LASTRADO Y MANTENIMIENTO VIAL E LA COMUNIDAD LETRA SAN PABLO, PARROQUIA PALMIRA DEL CANTÓN GUAMOTE</t>
  </si>
  <si>
    <t>LASTRADO Y MANTENIMIENTO VIAL DE LA COMUNIDAD SACAHUAN TIOCAJAS, PARROQUIA MATRIZ DEL CANTÓN GUAMOTE</t>
  </si>
  <si>
    <t>LASTRADO Y MANTENIMIENTO VIAL PARA LA COMUNIDAD SAN PABLO DE GUANTUG, PARROQUIA MATRIZ DEL CANTÓN GUAMOTE</t>
  </si>
  <si>
    <t>LASTRADO Y MANTENIMIENTO VIAL PARA LA COMUNIDAD SAN ISIDRO DE CHIPO, PARROQUIA MATRIZ DEL CANTÓN GUAMOTE</t>
  </si>
  <si>
    <t>LASTRADO Y MANTENIMIENTO VIAL DE LA COMUNIDAD SANTA ROSA DE SABLOG GRANDE, PARROQUIA MATRIZ DEL CANTÓN GUAMOTE</t>
  </si>
  <si>
    <t>CONSTRUCCION DE MUROS Y CERRAMIENTOS PARA LA CASA BARRIAL DEL COMITÉ CENTRAL DEL BARRIO CARAPUNGO, PARROQUIA MATRIZ DEL CANTÓN GUAMOTE</t>
  </si>
  <si>
    <t>LASTRADO Y MANTENIMIENTO VIAL DE LA COMUNIDAD GUALIPITE JATUNPAMBA , PARROQUIA MATRIZ DEL CANTÓN GUAMOTE</t>
  </si>
  <si>
    <t>LASTRADO Y MANTENIMIENTO VIAL DE LA COMUNIDAD PULL SAN JOSE, PARROQUIA MATRIZ DEL CANTÓN GUAMOTE</t>
  </si>
  <si>
    <t>ADQUISICION DE MATERIALES PARA LA CONSTRUCCION DEL CERRAMIENTO DEL CEMENTERIO DE LA COMUNIDAD GALTE AMBROSIO LASSO , PARROQUIA PALMIRA DEL CANTÓN GUAMOTE</t>
  </si>
  <si>
    <t>CONSTRUCCION DEL ESTADIO DE LA COMUNIDAD SAN JOSE DE ATILLO, PARROQUIA CEBADAS DEL CANTÓN GUAMOTE</t>
  </si>
  <si>
    <t>LASTRADO Y MANTENIMIENTO VIAL DE LA COMUNIDAD SAN LORENZO DE TELAN, PARROQUIA MATRIZ DEL CANTÓN GUAMOTE</t>
  </si>
  <si>
    <t>ADQUISICION DE MATERIALES PARA EL ADOQUINADO Y CONSTRUCCION DE BORDILLOS Y ACERAS EN EL BARRIO PRO-MEJORAS PARAISO DEL SUR, PARROQUIA MATRIZ DEL CANTÓN GUAMOTE</t>
  </si>
  <si>
    <t>LASTRADO Y MANTENIMIENTO VIAL DE LA COMUNIDAD ATAPO EL CARMEN, PARROQUIA PALMIRA DEL CANTÓN GUAMOTE</t>
  </si>
  <si>
    <t>LASTRADO Y MANTENIMIENTO VIAL DE LA COMUNIDAD SAN JOSE DE TIPIN, PARROQUIA PALMIRA DEL CANTÓN GUAMOTE</t>
  </si>
  <si>
    <t>MANTENIMIENTO Y LASTRADO VIAL DE LA COMUNIDAD SAN VICENTE DE TABLILLAS, PARROQUIA CEBADAS DEL CANTÓN GAMOTE</t>
  </si>
  <si>
    <t>ASFALTADO DE LA VIA PRINCIPAL DE LA COMUNIDAD CHAUZAN SAN ALFONSO. PARROQUIA PALMIRA DEL CANTÓN GUAMOTE</t>
  </si>
  <si>
    <t>ENSANCHAMIENTO DE CURVAS, LASTRADO Y MANTENIMIENTO VIAL DE LA COMUNA GUARGUALLA SAN EDUARDO, PARROQUIA CEBADAS DEL CANTÓN GUAMOTE</t>
  </si>
  <si>
    <t>MANTENIMIENTO Y LASTRADO VIAL DE LA COMUNIDAD RETEN ICHUBAMBA, PARROQUIA CEBADAS DEL CANTÓN GUAMOTE</t>
  </si>
  <si>
    <t>CONSTRUCCIÓN DE LA CUBIERTA PARA EL PATIO DEL COMITE DE DESARROLLO COMUNITARIO ICHUBAMBA BAJO, PARROQUIA CEBADAS DEL CANTÓN GUAMOTE</t>
  </si>
  <si>
    <t xml:space="preserve">MANTENIMIENTO Y LASTRADO VIAL DE LA COMUNIDAD JURÍDICA GAURÓN COCHAPAMBA, PARROQUIA CEBADAS DEL CANTÓN GUAMOTE </t>
  </si>
  <si>
    <t xml:space="preserve">MANTENIMIENTO Y LASTRADO VIAL DE LA COMUNIDAD CHISMAUTE TELAN, PARROQUIA MATRIZ DEL CANTÓN GUAMOTE </t>
  </si>
  <si>
    <t>ADOQUINADO DE LA AV8 DE DICIEMBRE DE LA COMUNIDAD COFRADIA LA INMACULADA PARROQUIA CEBADAS DEL CANTÓN GUAMOTE</t>
  </si>
  <si>
    <t xml:space="preserve"> Incrementar la productividad agrícola y la sostenibilidad ambiental mediante la adopción de prácticas agrícolas modernas y respetuosas con el medio ambiente, asegurando la conservación de la biodiversidad y el mantenimiento de la fertilidad del suelo.</t>
  </si>
  <si>
    <t xml:space="preserve">Establecer Guamote como un referente de productos agrícolas de alta calidad, impulsando iniciativas de certificación, mejoramiento de la cadena de valor y estrategias de marketing que promuevan la identidad cultural y la sostenibilidad. </t>
  </si>
  <si>
    <t>Mejorar significativamente la infraestructura vial hacia el sector rural y los servicios básicos, priorizando el acceso universal a agua potable, saneamiento, energía renovable y conectividad, para mejorar la calidad de vida y fomentar la igualdad de oportunidades.</t>
  </si>
  <si>
    <t>Garantizar la oferta de programas educativos y de capacitación continua que respondan a las necesidades del desarrollo sostenible de Guamote, enfatizando en la agroecología, el manejo de recursos y la gestión territorial.</t>
  </si>
  <si>
    <t xml:space="preserve"> Desarrollar y promocionar el turismo rural y el agroturismo como medios para diversificar la economía local, preservar el patrimonio cultural y natural, y proporcionar nuevas fuentes de ingreso para la comunidad.</t>
  </si>
  <si>
    <t>Implementar políticas y programas para la conservación de la biodiversidad y el uso sostenible de los recursos naturales, incluyendo la creación de áreas protegidas y la promoción de prácticas de reforestación.</t>
  </si>
  <si>
    <t>Fortalecer los mecanismos de participación ciudadana en la gestión pública y en la implementación de proyectos de desarrollo, asegurando la transparencia y la rendición de cuentas de las autoridades locales.</t>
  </si>
  <si>
    <t xml:space="preserve">Mejorar el acceso a los servicios de salud, con un enfoque en la prevención y nutrición infantil, atención a mujeres y grupos en situación de vulnerabilidad, atención en salud que integre los conocimientos tradicionales y las prácticas de salud modernas, para lograr una población rural saludable y bien informada. </t>
  </si>
  <si>
    <t>Actualización del plan de uso y gestión del suelo para el sector rural del cantón Guamote</t>
  </si>
  <si>
    <t>Ejecutar 4 programas destinados a la recolección y manejo adecuado de residuos solidos al 2027</t>
  </si>
  <si>
    <t>Colocación de 30 contenedores de basura en comunidades rurales</t>
  </si>
  <si>
    <t>Programa de recuperación ambiental de las cuencas hídricas del cantón, en una longitud de 2km, en el tramo que atraviesa la ciudad y otros ríos</t>
  </si>
  <si>
    <t xml:space="preserve">Atender a 160 niñas, niños y adolescentes entre 5 y 17 años de los sectores vulnerables del cantón Guamote hasta el 2027  </t>
  </si>
  <si>
    <t xml:space="preserve">Atender a 240 adultos mayores de los sectores vulnerables del cantón Guamote hasta el 2027 </t>
  </si>
  <si>
    <t xml:space="preserve">Habilitar un espacio físico, funcional y con asistencia técnica, como centro de acogida de mujeres en situación de vulnerabilidad  </t>
  </si>
  <si>
    <t xml:space="preserve">Formar una escuela de fútbol para niños y jóvenes del cantón </t>
  </si>
  <si>
    <t xml:space="preserve">Brindar apoyo a 9000 estudiantes de los niveles inicial, básica y bachillerato  </t>
  </si>
  <si>
    <t>Repotenciación de la Piscina Municipal de Guamote</t>
  </si>
  <si>
    <t>Dotar a 120 comunidades de semovientes de raza mejorada hasta el 2027</t>
  </si>
  <si>
    <t xml:space="preserve">Elaborar un estudio y diseño del mercado mayorista del cantón Guamote hasta el 2024  </t>
  </si>
  <si>
    <t xml:space="preserve">Realizar mantenimiento a 10 infraestructuras existentes y brindar capacitación a los productores agrícolas y ganaderos  </t>
  </si>
  <si>
    <t xml:space="preserve">Atención a 30 proyectos productivos en el cantón </t>
  </si>
  <si>
    <t>Mejorar el servicio de cobertura de agua potable de 50comunidades del cantón Guamote al 2023.</t>
  </si>
  <si>
    <t xml:space="preserve">Mejorar y construir sistemas de alcantarillado de 5 comunidades al 2030 </t>
  </si>
  <si>
    <t xml:space="preserve">Construcción de una planta de tratamiento para la cabecera cantonal </t>
  </si>
  <si>
    <t xml:space="preserve">Construir, mantener y reparar la infraestructura destinada a servicios, recreación, deporte, cultura y comercio en el Cantón, hasta el 2027  </t>
  </si>
  <si>
    <t xml:space="preserve">Planificar, construir y   mantener 15 espacios públicos destinados al desarrollo social, cultural y deportivo   </t>
  </si>
  <si>
    <t xml:space="preserve">Actualización del Catastro del cantón. </t>
  </si>
  <si>
    <t xml:space="preserve">Elaboración de estudios de regeneración urbana y construcción del proyecto </t>
  </si>
  <si>
    <t>Construcción de nuevas conexiones viales, Mantenimiento vial de 85 kilómetros en todo el cantón, al 2027</t>
  </si>
  <si>
    <t xml:space="preserve">Dotar de adoquinado, asfaltado y mejoramiento de capas de rodadura de las calles de la cabecera cantonal, y los centros poblados de las parroquias del cantón Guamote hasta 2027. Ampliar a 4 carriles la vía E35.       </t>
  </si>
  <si>
    <t>Habilitar Infocentro en espacios públicos y centros poblados de 10 comunidades, con la facilidad de conexión wiffi gratuito para toda la población</t>
  </si>
  <si>
    <t xml:space="preserve">Implementar anualmente 3 mecanismos de participación ciudadana en las actividades desarrolladas por el Gobierno Cantonal hasta el 2027 </t>
  </si>
  <si>
    <t>Realizar 2 capacitaciones al año</t>
  </si>
  <si>
    <t>Dotar a 5 barrios y/o comunidades del servicio de alumbrado eléctrico a 2027</t>
  </si>
  <si>
    <t>Invertir en la educación con un enfoque en la agroecología y gestión territorial, permitiendo que jóvenes y adultos adquieran habilidades pertinentes para el desarrollo local. Se promoverán programas de formación técnica y profesional que estén alineados con las necesidades del cantón.</t>
  </si>
  <si>
    <t xml:space="preserve"> </t>
  </si>
  <si>
    <t>CONSTRUCCION DEL EDIFICIO DEL GAD MUNICIPAL, BLOQUE B</t>
  </si>
  <si>
    <t>PUESTA EN MARCHA DE LA PISCINA MUNICIPAL Y GARANTIA DE FUNCIONAMIENTO</t>
  </si>
  <si>
    <t>MAQUINARIAS Y EQUIPOS (INSTALACIÓN, MANTENIMIENTO Y REPARACIÓN)</t>
  </si>
  <si>
    <t xml:space="preserve">RECAUDAN 450MILL EN 2024 Y DE ESO GASTO CORRIENTE SE VA  110 MIL </t>
  </si>
  <si>
    <t>5.3.07.04</t>
  </si>
  <si>
    <t>5.3.02.04</t>
  </si>
  <si>
    <t>PROGRAMACION CUATRIMESTRAL (%)</t>
  </si>
  <si>
    <t>5.3.01.04</t>
  </si>
  <si>
    <t xml:space="preserve">EQUIPOS SISTEMAS Y PAQUETES INFORMATICOS </t>
  </si>
  <si>
    <t>Elaboración y aplicación de la ordenanza para el manejo y proteción de la Fauna Urbana del cantón Guamote.</t>
  </si>
  <si>
    <t>5.7.02.01</t>
  </si>
  <si>
    <t>7.3.08.02</t>
  </si>
  <si>
    <t>5.3.08.09</t>
  </si>
  <si>
    <t>5.3.08.34</t>
  </si>
  <si>
    <t xml:space="preserve">INFORME, ACTA DE ENTREGA RECEPCION </t>
  </si>
  <si>
    <t>INFORMES</t>
  </si>
  <si>
    <t>ADQUISICIÓN DE EQUIPOS DE SEGURIDAD PARA EL EDIFICIO MUNICIPAL (EQUIPOS DE PROTECCIÓN COLECTIVAS)</t>
  </si>
  <si>
    <t>5.3.08.11</t>
  </si>
  <si>
    <t>ADQUISICIÓN DE EQUIPOS MÉDICOS</t>
  </si>
  <si>
    <t>8.4.01.13</t>
  </si>
  <si>
    <t>7.3.08.11</t>
  </si>
  <si>
    <t>7.3.04.04</t>
  </si>
  <si>
    <t>CAPACITACIONES AL PERSONAL</t>
  </si>
  <si>
    <t>5.3.06.12</t>
  </si>
  <si>
    <t>5.3.08.02</t>
  </si>
  <si>
    <t>INFORME</t>
  </si>
  <si>
    <t>5.3.08.05</t>
  </si>
  <si>
    <t>5.3.02.55</t>
  </si>
  <si>
    <t>5.1.05.12 ; 5.1.05.13</t>
  </si>
  <si>
    <t>8.4.01.03</t>
  </si>
  <si>
    <t>5.3.01.05</t>
  </si>
  <si>
    <t>8.4.01.05</t>
  </si>
  <si>
    <t>5.3.03.01</t>
  </si>
  <si>
    <t>PASAJES AL INTERIOR</t>
  </si>
  <si>
    <t>5.3.03.02</t>
  </si>
  <si>
    <t>PASAJES AL EXTERIOR</t>
  </si>
  <si>
    <t>VIATICOS Y SUBSISTECIA AL INTERIOR</t>
  </si>
  <si>
    <t>5.3.03.03</t>
  </si>
  <si>
    <t>5.3.03.04</t>
  </si>
  <si>
    <t>VIATICOS Y SUBSISTECIA AL EXTERIOR</t>
  </si>
  <si>
    <t>5.3.08.07</t>
  </si>
  <si>
    <t xml:space="preserve">ESTUDIO Y OPERACION DE PERMISOS DE RADIO FRECUENCIA PARA MOTOROLAS </t>
  </si>
  <si>
    <t>7.3.06.06</t>
  </si>
  <si>
    <t>ADQUISICION DE VESTUARIO, LENCERIA Y PRENDAS DE PROTECCION PARA EL GAD-MCG</t>
  </si>
  <si>
    <t>UNIFORMES PARA EL PERSONAL DEL GAD MCG</t>
  </si>
  <si>
    <t>7.5.01.07</t>
  </si>
  <si>
    <t>7.5.01.03</t>
  </si>
  <si>
    <t>7.5.01.01</t>
  </si>
  <si>
    <t>CENAN - PROYECTO DE INTERES PARA LA COMUNIDAD</t>
  </si>
  <si>
    <t>7.5.01.05</t>
  </si>
  <si>
    <t>SANJA LOMA - PROYECTO DE INTERES PARA LA COMUNIDAD</t>
  </si>
  <si>
    <t>ISHBUG UTUCUN - PROYECTO DE INTERES PARA LA COMUNIDAD</t>
  </si>
  <si>
    <t>GUANILCHIC - PROYECTO DE INTERES PARA LA COMUNIDAD</t>
  </si>
  <si>
    <t>GUARGUALLA GRANDE - PROYECTO DE INTERES PARA LA COMUNIDAD</t>
  </si>
  <si>
    <t>TRES AGUAS - PROYECTO DE INTERES PARA LA COMUNIDAD</t>
  </si>
  <si>
    <t>VÍA  ORIENTE - PROYECTO DE INTERES PARA LA COMUNIDAD</t>
  </si>
  <si>
    <t>AIRON CRUZ - PROYECTO DE INTERES PARA LA COMUNIDAD</t>
  </si>
  <si>
    <t>CECEL AIRÓN - PROYECTO DE INTERES PARA LA COMUNIDAD</t>
  </si>
  <si>
    <t>GOZOY SAN ALBERTO - PROYECTO DE INTERES PARA LA COMUNIDAD</t>
  </si>
  <si>
    <t>TAGMO CHAKAPALAN - PROYECTO DE INTERES PARA LA COMUNIDAD</t>
  </si>
  <si>
    <t>TRANCA PUCARA - PROYECTO DE INTERES PARA LA COMUNIDAD</t>
  </si>
  <si>
    <t>ATAPO SAN  FRANCISCO  ALTO - PROYECTO DE INTERES PARA LA COMUNIDAD</t>
  </si>
  <si>
    <t>GRANJA DE SUTIPUD - PROYECTO DE INTERES PARA LA COMUNIDAD</t>
  </si>
  <si>
    <t>ATAPO CULEBRILLAS - PROYECTO DE INTERES PARA LA COMUNIDAD</t>
  </si>
  <si>
    <t>GALTE MIRA LOMA - PROYECTO DE INTERES PARA LA COMUNIDAD</t>
  </si>
  <si>
    <t>SAN MIGUEL DE POMA CHACA - PROYECTO DE INTERES PARA LA COMUNIDAD</t>
  </si>
  <si>
    <t>MERCEDES CADENA - PROYECTO DE INTERES PARA LA COMUNIDAD</t>
  </si>
  <si>
    <t>GUAZAN SANTA CLARITA - PROYECTO DE INTERES PARA LA COMUNIDAD</t>
  </si>
  <si>
    <t>PULL CHICO - PROYECTO DE INTERES PARA LA COMUNIDAD</t>
  </si>
  <si>
    <t>SAN JOSE DE CHACAZA - PROYECTO DE INTERES PARA LA COMUNIDAD</t>
  </si>
  <si>
    <t>SAN FRANCISCO DE SABLOG GRANDE - PROYECTO DE INTERES PARA LA COMUNIDAD</t>
  </si>
  <si>
    <t>SANTA ROSA DE LIMA - PROYECTO DE INTERES PARA LA COMUNIDAD</t>
  </si>
  <si>
    <t>ACHULLAY SAN AGUSTIN - PROYECTO DE INTERES PARA LA COMUNIDAD</t>
  </si>
  <si>
    <t>BARRIO MORASPAMBA (Rural) - PROYECTO DE INTERES PARA LA COMUNIDAD</t>
  </si>
  <si>
    <t>BARRIO SAN JUAN SAMBORONDON - PROYECTO DE INTERES PARA LA COMUNIDAD</t>
  </si>
  <si>
    <t>SAN ANTONIO DE CHACAZA 1 - PROYECTO DE INTERES PARA LA COMUNIDAD</t>
  </si>
  <si>
    <t>BARRIO 24 DE MAYO - PROYECTO DE INTERES PARA LA COMUNIDAD</t>
  </si>
  <si>
    <t>BARRIO CENTRAL - PROYECTO DE INTERES PARA EL BARRIO</t>
  </si>
  <si>
    <t>BARRIO LOS PALOMOS - PROYECTO DE INTERES PARA EL BARRIO</t>
  </si>
  <si>
    <t>BARRIO MARIANA DE JESUS - PROYECTO DE INTERES PARA EL BARRIO</t>
  </si>
  <si>
    <t>BARRIO SAN JUAN CENTRO - PROYECTO DE INTERES PARA EL BARRIO</t>
  </si>
  <si>
    <t>BARRIO SAN JUAN PROMEJORAS - PROYECTO DE INTERES PARA EL BARRIO</t>
  </si>
  <si>
    <t>BARRIO SAN PEDRO - PROYECTO DE INTERES PARA EL BARRIO</t>
  </si>
  <si>
    <t xml:space="preserve">SUMINISTROS DE MATERIALES DE OFICINA </t>
  </si>
  <si>
    <t>7.3.08.04</t>
  </si>
  <si>
    <t>7.3.02.49</t>
  </si>
  <si>
    <t>5.3.02.30</t>
  </si>
  <si>
    <t>7.3.06.01</t>
  </si>
  <si>
    <t>ACTUALIZACION CATASTRAL DE LA PARROQUIA CEBADAS DEL CANTON GUAMOTE</t>
  </si>
  <si>
    <t xml:space="preserve">ADQUISICION DE MATERIALES PARA LA CONSTRUCCION DE LOS ESTRIBOS DE UN PUENTE VEHICULAR TIPO BAILEY EN LA COMUNIDAD CHISMAUTE ALTO, PARROQUIA MATRIZ DEL CANTÓN GUAMOTE </t>
  </si>
  <si>
    <t xml:space="preserve">REGENERACION DE LAS ZONAS URBANAS CONSOLIDADAS  MEDIANTE LA READECUACION DE ESPACIOS PUBLICOS PATRIMONIALES DEL CANTON GUAMOTE </t>
  </si>
  <si>
    <t>7.5.05.01</t>
  </si>
  <si>
    <t>SAN LUIS DE MAGUAZO - PROYECTO DE INTERES PARA LA COMUNIDAD</t>
  </si>
  <si>
    <t>SABLOG SANTA MARTHA - PROYECTO DE INTERES PARA LA COMUNIDAD</t>
  </si>
  <si>
    <t>TEJAR RAYOLOMA - PROYECTO DE INTERES PARA LA COMUNIDAD</t>
  </si>
  <si>
    <t>BARRIO LA VICTORIA - PROYECTO DE INTERES PARA LA COMUNIDAD</t>
  </si>
  <si>
    <t>PULL SAN PEDRO - PROYECTO DE INTERES PARA LA COMUNIDAD</t>
  </si>
  <si>
    <t>SABLOG GAMPALA - PROYECTO DE INTERES PARA LA COMUNIDAD</t>
  </si>
  <si>
    <t>SAN VICENTE DE NANZAG - PROYECTO DE INTERES PARA LA COMUNIDAD</t>
  </si>
  <si>
    <t>CONCEPCION EL MOLINO - PROYECTO DE INTERES PARA LA COMUNIDAD</t>
  </si>
  <si>
    <t>SAN MIGUEL DE ENCALADO - PROYECTO DE INTERES PARA LA COMUNIDAD</t>
  </si>
  <si>
    <t>INMACULADA CONCEPCION - PROYECTO DE INTERES PARA LA COMUNIDAD</t>
  </si>
  <si>
    <t>SAN JOSE DE ENCALADO - PROYECTO DE INTERES PARA LA COMUNIDAD</t>
  </si>
  <si>
    <t>SAN JOSE DE TUNGUIZA - PROYECTO DE INTERES PARA LA COMUNIDAD</t>
  </si>
  <si>
    <t>SANTA ROSA DE GUADALUPE - PROYECTO DE INTERES PARA LA COMUNIDAD</t>
  </si>
  <si>
    <t>BARRIO NUEVO PARAISO - PROYECTO DE INTERES PARA LA COMUNIDAD</t>
  </si>
  <si>
    <t>SARA CHUPA - PROYECTO DE INTERES PARA LA COMUNIDAD</t>
  </si>
  <si>
    <t>ASOCIACIÓN DE DESARROLLO  GALTE  LAIME - PROYECTO DE INTERES PARA LA COMUNIDAD</t>
  </si>
  <si>
    <t>GALTE SAN JUAN - PROYECTO DE INTERES PARA LA COMUNIDAD</t>
  </si>
  <si>
    <t>SAN FRANCISCO 4 ESQUINAS - PROYECTO DE INTERES PARA LA COMUNIDAD</t>
  </si>
  <si>
    <t>SAN JUAN DE  TIPIN - PROYECTO DE INTERES PARA LA COMUNIDAD</t>
  </si>
  <si>
    <t>SAN JAVIER DE TIPIN ALTO - PROYECTO DE INTERES PARA LA COMUNIDAD</t>
  </si>
  <si>
    <t>YANA CHAGUAR - PROYECTO DE INTERES PARA LA COMUNIDAD</t>
  </si>
  <si>
    <t xml:space="preserve">BARRIO LA GUADALUPANA - PROYECTO  DE INTERES PARA EL BARRIO </t>
  </si>
  <si>
    <t xml:space="preserve">ILLBUG CURIQUINGA - PROYECTO DE INTERES PARA EL BARRIO </t>
  </si>
  <si>
    <t>MEJORAMIENTO DE BOVINOS  CON PRESUPUESTO 2025, 2026 Y 2027 DE LA COMUNIDAD TIPIN TABLAS PAMBA DE LA PARROQUIA PALMIRA DEL CANTÓN GUAMOTE</t>
  </si>
  <si>
    <t>LASTRADO, MANTENIMIENTO Y ENSANCHAMIENTO DE CURVAS EN LAS VIAS DE LA COMUNIDAD SAN ANTONIO DE CEBADAS, PARROQUIA CEBADAS DEL CANTÓN GUAMOTE</t>
  </si>
  <si>
    <t>LASTRADO Y MANTENIMIENTO VIAL DE LAS VIAS DE LA COMUNIDAD SANANCAHUAN ALTO DE LA PARROQUIA MATRIZ DEL CANTÓN GUAMOTE</t>
  </si>
  <si>
    <t>ESTUDIO TECNICO PARA EL ASFALTADO DE LA VIA QUE CONECTA LA PANAMERICANA SUR HASTA EL HOSPITAL TIPO A DE JATUNPAMBA DE LA COMUNIDAD SAN PEDRO DE YACUPAMBA  DE LA PARROQUIA MATRIZ DEL CANTÓN GUAMOTE</t>
  </si>
  <si>
    <t>CHANCHAN TIO CAJAS - PROYECTO DE INTERES PARA LA COMUNIDAD</t>
  </si>
  <si>
    <t>7.3.15.12</t>
  </si>
  <si>
    <t>7.3.06.05</t>
  </si>
  <si>
    <t>LASTRADO Y MANTENIMIENTO VIAL DE LA PRE COMUNCA  BAZAN  CHICO, PARROQUIA CEBADAS DEL CANTÓN GUAMOTE</t>
  </si>
  <si>
    <t>CALIBRACION DE LOS EQUIPOS DE LA LINEA DE REVISION TECNICA DEL CENTRO DE REVISION TECNICA VEHICULAR DEL GADMCG</t>
  </si>
  <si>
    <t>MANTENIMIENTO Y REPARACIÓN DE LOS EQUIPOS DE REVISIÓN TÉCNICA VEHICULAR DEL CRTV DEL GAD MCG</t>
  </si>
  <si>
    <t>ADQUISICION DE SEÑALIZACION VERTICAL Y HORIZONTAL PARA TODO EL CANTON GUAMOTE (PRIMERA FASE)</t>
  </si>
  <si>
    <t>IMPLEMENTACIÓN DE DISPOSITIVOS SEMAFÓRICOS EN LA PARROQUIA PALMIRA (PANAMERICANA E35 Y AV. CUENCA Y LA MATRIZ (INGRESO A LA PLAZA DE RASTRO)</t>
  </si>
  <si>
    <t>7.3.02.04</t>
  </si>
  <si>
    <t>8.4.01.06</t>
  </si>
  <si>
    <t>SERVICIO DE MONITOREO SATELITAL CON TECNOLOGÍA GPS PARA LOS VEHÍCULOS Y MAQUINARIAS DEL GADM-CG</t>
  </si>
  <si>
    <t>CONTRATACIÓN DE PÓLIZAS DE SEGUROS PARA LOS VEHÍCULOS Y MAQUINARIAS DEL GADM-CG</t>
  </si>
  <si>
    <t>7.3.08.14</t>
  </si>
  <si>
    <t>ADQUISICION DE INSUMOS PARA ACUATICOS (TRUCHAS)</t>
  </si>
  <si>
    <t>7.3.02.08</t>
  </si>
  <si>
    <t>SERVICIO DE GUARDIA PARA LAS FERIAS Y CONTROL DE PLAZAS Y MERCADOS</t>
  </si>
  <si>
    <t>7.3.08.05</t>
  </si>
  <si>
    <t>ADQUISICIÓN DE MATERIALES DE OFICINA</t>
  </si>
  <si>
    <t>ADQUISICIÓN DE MATERIALES DE ASEO</t>
  </si>
  <si>
    <t>ADQUISICION DE BIENES DE LARGA DURACION Y REPOTENCIACIÓN EQUIPO TOPOGRAFICO</t>
  </si>
  <si>
    <t>7.3.02.46</t>
  </si>
  <si>
    <t>TRASLADOS, INSTALACIONES, VIATICOS Y SUBSISTENCIAS</t>
  </si>
  <si>
    <t>CONTRATACIÓN DE REPARACIONES DE VEHÍCULOS LIVIANOS DEL GADM-CG</t>
  </si>
  <si>
    <t>SERVICIOS DE TALLERES PARA MANTENIMIENTOS, ELECTRICO, SOLADURA Y TORNO, VULCANIZADA, LAVADA Y ENGRASADA, REMACHADA DE ZAPATAS, RENCAUCHE, ETC.</t>
  </si>
  <si>
    <t>7.3.03.03</t>
  </si>
  <si>
    <t>7.3.04.05</t>
  </si>
  <si>
    <t>CONTRATACIÓN DE REPARACIONES DE MAQUINARIA PESADA DEL  GADM-CG</t>
  </si>
  <si>
    <t>CONTRATACIÓN DE UN PROVEEDOR DE COMBUSTIBLE TAL COMO DIESEL, EXTRA Y SÚPER PARA VEHÍCULOS, MAQUINARIAS Y EQUIPOS  DEL GADM-CG</t>
  </si>
  <si>
    <t>7.3.02.55</t>
  </si>
  <si>
    <t>ADQUISICIÓN DE LUBRICANTES PARA LOS VEHÍCULOS Y MAQUINARIAS DEL GADM-CG</t>
  </si>
  <si>
    <t>ADQUISICIÓN DE REPUESTOS, NEUMATICOS Y ACCESORIOS PARA LOS VEHÍCULOS Y MAQUINARIAS DEL GADM-CG</t>
  </si>
  <si>
    <t>7.3.08.03</t>
  </si>
  <si>
    <t>7.3.08.13</t>
  </si>
  <si>
    <t>ADQUISICIÓN DE EQUIPOS PARA EL TALLER DEL PARQUE AUTOMOTOR DEL GADMCG</t>
  </si>
  <si>
    <t>ADQUISICIÓN DE HERRAMIENTAS PARA EL TALLER DEL PARQUE AUTOMOTOR DEL GADMCG</t>
  </si>
  <si>
    <t xml:space="preserve">ADQUISICION DE MATERIALES PARA EL MANTENIMIENTO Y READECUACIÓN DEL TALLER MUNICIPAL </t>
  </si>
  <si>
    <t>7.3.06.07</t>
  </si>
  <si>
    <t>7.3.02.09</t>
  </si>
  <si>
    <t>CONTRATACIÓN DE SERVICIOS DE UN GESTOR AMBIENTAL PARA LA RECOLECCIÓN, TRANSPORTE Y DISPOSICIÓN FINAL DE LOS DESESHOS SANITARIOS Y PELIGROSOS DE LOS ESTABLECIMIENTOS DE SALUD, DISPENSARIOS MEDICOS, FARMACIAS, VETERINARIAS, PELUQUERIAS DEL CANTÓN GUAMOTE</t>
  </si>
  <si>
    <t>contratación de monitoreos ambientales de las plantas de Tratamiento de Aguas Residuales del sistema de alcantarillado del cantón guamote</t>
  </si>
  <si>
    <t>7.3.06.09</t>
  </si>
  <si>
    <t>7.3.08.20</t>
  </si>
  <si>
    <t>7.7.01.99</t>
  </si>
  <si>
    <t>ADQUISICION DE MICROMEDIDORES, MACROMEDIDORES PARA EL SISTEMA DE MEDICION DE CONSUMO DE AGUA POTABLE DE LA CABECERA CANTONAL</t>
  </si>
  <si>
    <t>ADQUISICION DE ACCESORIOS PARA REPARACION Y MANTENIMIENTO DE DAÑOS DE LOS SISTEMAS DE AGUA POTABLE  DE LA CABECERA  CANTONAL</t>
  </si>
  <si>
    <t>ADQUISICION DE ACCESORIOS PARA REPARACION Y MANTENIMIENTO DE DAÑOS DE LOS SISTEMAS DE ALCANTARILLADO DE LA CABECERA  CANTONAL</t>
  </si>
  <si>
    <t>7.3.08.19</t>
  </si>
  <si>
    <t>CONTRATACIÓN DE UN LABORATORIO ACREDITADO PARA LOS ANALISIS FISICO QUIMICOS MICROBIOLOGICOS DE AGUA DE LAS PLANTAS DE TRATAMIENTO DE AGUA POTABLE Y RESIDUALES DEL CANTÓN GUAMOTE</t>
  </si>
  <si>
    <t>SERVICIO DE RECARGA  DE CLOROGAS DE CILINDROS DE 60 KG</t>
  </si>
  <si>
    <t>BUSCADOR</t>
  </si>
  <si>
    <t>DIFUSION DE LAS ACTIVIDADES OBRAS PROYECTOS Y RESOLUCIONES DEL GAD MUNICIPAL DEL CANTÓN GAMOTE A TRAVEZ DE MEDIOS DE COMUNICACIÓN.</t>
  </si>
  <si>
    <t>ADQUISICIÓN DE INSUMOS E INSTRUMENTOS ODONTOLÓGICOS</t>
  </si>
  <si>
    <t>LASTRADO, MANTENIMIENTO VIAL DE LA COMUNIDAD GOSOY SAN LUIS, PARROQUIA CEBADAS DEL CANTÓN GUAMOTE</t>
  </si>
  <si>
    <t>LASTRADO Y MANTENIMIENTO VIAL DE LA COMUNIDAD TRANCA SHULPUJ, PARROQUIA CEBADAS DEL CANTÓN GUAMOTE</t>
  </si>
  <si>
    <t>LASTRADO Y MANTENIMIENTO VIAL DE LA COMUNIDAD ATAPO SILLA CAJAS, PARROQUIA PALMIRA DEL CANTÓN GUAMOTE</t>
  </si>
  <si>
    <t>LASTRADO Y MANTENIMIENTO VIAL DE LA COMUNIDAD ATAPO LARCA PAMBA, PARROQUIA PALMIRA DEL CANTÓN GUAMOTE</t>
  </si>
  <si>
    <t>LASTRADO, MANTENIMIENTO VIAL  Y ENSANCHAMIENTO  EN CURVAS DE LA COMUNIDAD ATAPO SANTA CRUZ, PARROQUIA PALMIRA DEL CANTÓN GUAMOTE</t>
  </si>
  <si>
    <t>LASTRADO Y MANTENIMIENTO VIAL DE LA COMUNIDAD ATAPO SAN FRANCISCO BAJO, PARROQUIA PALMIRA DEL CANTÓN GUAMOTE</t>
  </si>
  <si>
    <t>LASTRADO Y MANTENIMIENTO VIAL DE LA COMUNIDAD PALMIRA DAVALOS, PARROQUIA PALMIRA DEL CANTÓN GUAMOTE</t>
  </si>
  <si>
    <t>LASTRADO Y MANTENIMIENTO VIAL DE LA COMUNIDAD SAN FRANCISCO  DE  BISHUD, PARROQUIA PALMIRA DEL CANTÓN GUAMOTE</t>
  </si>
  <si>
    <t>MANTENIMIENTO Y LASTRADO VIAL DE LA COMUNIDAD SAN VICENTE DE TIPIN, PARROQUIA PALMIRA DEL CANTÓN GUAMOTE</t>
  </si>
  <si>
    <t>MEJORAMIENTO DE LA RED DE AGUA DE CONSUMO HUMANO DE LA COMUNIDAD SAN CARLOS DE TIPIN, PARROQUIA PALMIRA DEL CANTÓN GUAMOTE</t>
  </si>
  <si>
    <t>MANTENIMIENTO Y LASTRADO VIAL DE LA COMUNIDAD TIPIN CHACALLO, PARROQUIA PALMIRA DEL CANTÓN GUAMOTE</t>
  </si>
  <si>
    <t>LASTRADO Y MANTENIMIENTO VIAL DE LA COMUNIDAD GALTE BISÑAG, PARROQUIA PALMIRA DEL CANTÓN GUAMOTE</t>
  </si>
  <si>
    <t>LASTRADO Y MANTENIMIENTO VIAL DE LA COMUNIDAD GALTE JATUN LOMA, PARROQUIA PALMIRA DEL CANTÓN GUAMOTE</t>
  </si>
  <si>
    <t>MANTENIMIENTO Y LASTRADO VIAL DE LA COOPERATIVA AGRICOLA GALTE LAIME, PARROQUIA PALMIRA DEL CANTÓN GUAMOTE</t>
  </si>
  <si>
    <t>CONSTRUCCION DE UN ESTDIO EN LA COMUNIDAD GALTE PAKCHA, PARROQUIA PALMIRA DEL CANTÓN GUAMOTE</t>
  </si>
  <si>
    <t>LASTRADO Y MANTENIMIENTO VIAL DE LA COMUNIDAD SANTA CRUZ DE GUAMOTE, PARROQUIA MATRIZ DEL CANTÓN GUAMOTE</t>
  </si>
  <si>
    <t>VIALIDAD DE LAS COMUNIDAD SABLOG ROSA INES - PROYECTO DE INTERES PARA LA COMUNIDAD</t>
  </si>
  <si>
    <t>ADQUISICIÓN DE ADOQUINES Y MATERIAL PETREO PARA EL ADOQUINADO DE LA ENTRADA A LA COMUNIDAD SABLOG SAN ISIDRO, PARROQUIA MATRIZ DEL CANTÓN GUAMOTE</t>
  </si>
  <si>
    <t>LASTRADO Y MANTENIMIENTO VIAL DE LA COMUNIDAD SAN MIGUEL DE CECEL, PARROQUIA MATRIZ DEL CANTÓN GUAMOTE</t>
  </si>
  <si>
    <t>ADQUISICIÓN DE ADOQUIN Y MATRERIAL PETREO PARA EL ADOQUINADO DE  LA ENTRADA A LA COMUNIDAD SAN MIGUEL DE CHACAZA, PARROQUIA MATRIZ DEL CANTÓN GUAMOTE</t>
  </si>
  <si>
    <t>LASTRADO Y MANTENIMIENTO VIAL DE LA COMUNIDAD LAIME BAJO SAN CARLOS, PARROQUIA MATRIZ DEL CANTÓN GUAMOTE</t>
  </si>
  <si>
    <t>LASTRADO Y MANTENIMIENOT VIAL DE LA COMUNIDAD LIRIO SAN JOSE, PARROQUIA MATRIZ DEL CANTÓN GUAMOTE</t>
  </si>
  <si>
    <t>LASTRADO Y MANTENIMIENTO VIAL DE LA COMUNIDAD CUMANDA EL MOLINO, PARROQUIA MATRIZ DEL CANTÓN GUAMOTE</t>
  </si>
  <si>
    <t>FOMENTO PRODUCTIVO, ADQUISICION DE GALLINASA PARA LA COMUNIDAD SANTA LUCIA BRAVO, PARROQUIA MATRIZ DEL CANTÓN GUAMOTE</t>
  </si>
  <si>
    <t>LASTRADO Y MANTENIMIENTO VIAL DE LA COMUNIDAD TELAN LA PLAYA, PARROQUIA MATRIZ DEL CANTÓN GUAMOTE</t>
  </si>
  <si>
    <t>LASTRADO Y MANTENIMIENTO VIAL DE LA COMUNIDAD SAN JOSE DE MAYORAZGO, PARROQUIA MATRIZ DEL CANTÓN GUAMOTE</t>
  </si>
  <si>
    <t>ADQUISISCION DE TUBERIA CORRUGADA PARA UNA DISTANCIA DE 150 METROS PARA LA COMUNIDAD SAN PEDRO DE AYACON CHICO, PARROQUIA MATRIZ DEL CANTÓN GUAMOTE</t>
  </si>
  <si>
    <t>ADQUISICION DE ABONO ORGANICO PARA LA COMUNIDAD SAN ANTONIO DE ENCALADO, PARROQUIA MATRIZ DEL CANTÓN GUAMOTE</t>
  </si>
  <si>
    <t>CONSTRUCCION DE GRADERIOS DEL CENTRO DE LA COMUNIDAD SANTA CRUZ DE ALIVIA, PARROQUIA MATRIZ DEL CANTÓN GUAMOTE</t>
  </si>
  <si>
    <t>LASTRADO Y MANTENIMIENTO VIAL DE LA COMUNIDAD CHISMAUTE YURAC RUMI, PARROQUIA MATRIZ DEL CANTÓN GUAMOTE</t>
  </si>
  <si>
    <t xml:space="preserve">EGRESOS PARA SITUACIONES DE EMERGENCIA </t>
  </si>
  <si>
    <t>SEGURIDAD CIUDADANA Y GESTIÓN DE RIESGOS</t>
  </si>
  <si>
    <t xml:space="preserve">EDICIÓN,IMPRESIÓN,REPRODUCCIÓN,PUBLICACIONES,SUSCRIPCIONES,FOTOCOPIADO,TRADUCCIÓN,EMPASTADO,ENMARCACIÓN,SERIGRAFÍA, FOTOGRAFÍA, CARNETIZACIÓN, FILMACIÓN E IMÁGENES SATELITALES. </t>
  </si>
  <si>
    <t>DIGITALIZACIÓN DE INFORMACIÓN Y DATOS PÚBLICOS</t>
  </si>
  <si>
    <t>VARIAS OBRAS DE CONSTRUCCION</t>
  </si>
  <si>
    <t>DIRECCION DESARROLLO LOCAL - $ 276,000.00</t>
  </si>
  <si>
    <t xml:space="preserve">TOTAL </t>
  </si>
  <si>
    <t>REGISTRO DE LA PROPIEDAD - $93,500.00</t>
  </si>
  <si>
    <t>ADQUISICION DE REPUESTOS Y MANTENIMEINTOS DE CONTENEDORES (EN CASO DE QUE SEAN NECESARIOS)</t>
  </si>
  <si>
    <t>ADQUISICION DE EQUIPOS  PARA EL MANTENIMIENTO DE LOS SISTEMAS DE AGUA POTABLE DEL GADMCG.</t>
  </si>
  <si>
    <t>ADQUISICIÓN DE EQUIPOS PARA EL CONTROL DE LA CALIDAD DE AGUA RESIDUALES</t>
  </si>
  <si>
    <t>ADQUISICION DE EQUIPOS PARA EL LABORATORIO DE GAUA POTABLE DE LA CABECERA CANTONAL.</t>
  </si>
  <si>
    <t>ADQUISICION DE REACTIVOS PARA EL CONTROL DE LA CALIDAD DEL AGUA POTABLE</t>
  </si>
  <si>
    <t>ADQUISICION DE REACTIVOS PARA EL CONTROL DE LA CALIDAD DEL AGUAS RESIDUALES</t>
  </si>
  <si>
    <t>ADQUSICION DE HERRAMIENTAS MENORES</t>
  </si>
  <si>
    <t>MANTENIMIENTO  DE LAS PLANTAS DE TRATAMIENTO DE AGUAS RESIDUALES ANIVEL CANTONAL.</t>
  </si>
  <si>
    <t>MANTENIMIENTO  DE LAS PLANTAS DE TRATAMIENTO DE AGUA POTABLE DE LA CABECERA CANTONAL.</t>
  </si>
  <si>
    <t>ALQUILER DE EQUIPO HIDROSUCCIIONADOR PARA MANTENIMEINTO DE SISTEMAS DE ALCANTARILLADO SANITARIO PLUVIAL DEL CANTÓN GUAMOTE.</t>
  </si>
  <si>
    <t>DIRECCION DE OBRAS PUBLICAS - AGUA POTABLE  $244,000.00</t>
  </si>
  <si>
    <t>DIRECCION DE OBRAS PUBLICAS - JEFATURA AMBIENTAL $163,390.00</t>
  </si>
  <si>
    <t>DIRECCION DE OBRAS PUBLICAS - EQUIPO CAMINERO $620,500.00</t>
  </si>
  <si>
    <t>DIRECCION PLANIFICACION Y ORDENAMIENTO TERRITORIAL  - TRANSITO $81,000.00</t>
  </si>
  <si>
    <t>DIRECCION ADMINISTRATIVA - TECHO PRESUPUESTARIO $ 428,122.20</t>
  </si>
  <si>
    <t>deuda</t>
  </si>
  <si>
    <t>GESTION DE ASESORIA $ 419,000.00</t>
  </si>
  <si>
    <t>DIRECCION PLANIFICACION Y ORDENAMIENTO TERRITORIAL  - $ 2,626,883.57</t>
  </si>
  <si>
    <t>DIRECCION DE OBRAS PUBLICAS $20,000.00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</si>
</sst>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$&quot;* #,##0.00_ ;_ &quot;$&quot;* \-#,##0.00_ ;_ &quot;$&quot;* &quot;-&quot;??_ ;_ @_ "/>
    <numFmt numFmtId="164" formatCode="_-&quot;$&quot;* #,##0.00_-;\-&quot;$&quot;* #,##0.00_-;_-&quot;$&quot;* &quot;-&quot;??_-;_-@_-"/>
    <numFmt numFmtId="165" formatCode="&quot;$&quot;#,##0.00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20"/>
      <name val="Arial Narrow"/>
      <family val="2"/>
    </font>
    <font>
      <b/>
      <i/>
      <sz val="1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00000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6"/>
      <color theme="1"/>
      <name val="Arial Narrow"/>
      <family val="2"/>
    </font>
    <font>
      <sz val="11"/>
      <color rgb="FFFF0000"/>
      <name val="Arial Narrow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ndalus"/>
      <family val="1"/>
    </font>
    <font>
      <sz val="11"/>
      <color rgb="FF7030A0"/>
      <name val="Arial Narrow"/>
      <family val="2"/>
    </font>
    <font>
      <sz val="11"/>
      <name val="Aptos Narrow"/>
      <family val="2"/>
    </font>
    <font>
      <sz val="10"/>
      <name val="Arial Narrow"/>
      <family val="2"/>
    </font>
    <font>
      <b/>
      <sz val="11"/>
      <color rgb="FFFF000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Arial Unicode MS"/>
      <family val="2"/>
    </font>
    <font>
      <sz val="12"/>
      <name val="Arial Unicode MS"/>
      <family val="2"/>
    </font>
    <font>
      <b/>
      <i/>
      <sz val="26"/>
      <name val="Arial Narrow"/>
      <family val="2"/>
    </font>
    <font>
      <b/>
      <sz val="11"/>
      <color theme="0"/>
      <name val="Arial Narrow"/>
      <family val="2"/>
    </font>
    <font>
      <sz val="26"/>
      <color theme="1"/>
      <name val="Arial Narrow"/>
      <family val="2"/>
    </font>
    <font>
      <sz val="11"/>
      <color theme="0"/>
      <name val="Arial Narrow"/>
      <family val="2"/>
    </font>
    <font>
      <sz val="16"/>
      <color theme="1"/>
      <name val="Arial Narrow"/>
      <family val="2"/>
    </font>
    <font>
      <sz val="13"/>
      <color theme="1"/>
      <name val="Calibri"/>
      <family val="2"/>
      <scheme val="minor"/>
    </font>
    <font>
      <sz val="13"/>
      <color rgb="FF000000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1"/>
      <color theme="1"/>
      <name val="Aptos Narrow"/>
      <family val="2"/>
    </font>
    <font>
      <sz val="11"/>
      <color rgb="FF000000"/>
      <name val="Arial Narrow"/>
      <family val="2"/>
    </font>
    <font>
      <b/>
      <i/>
      <sz val="11"/>
      <name val="Arial Narrow"/>
      <family val="2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7030A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99">
    <xf numFmtId="0" fontId="0" fillId="0" borderId="0" xfId="0"/>
    <xf numFmtId="0" fontId="0" fillId="0" borderId="0" xfId="0" applyAlignment="1">
      <alignment wrapText="1"/>
    </xf>
    <xf numFmtId="9" fontId="3" fillId="0" borderId="6" xfId="2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0" xfId="3" applyAlignment="1">
      <alignment horizontal="center" vertical="center" wrapText="1"/>
    </xf>
    <xf numFmtId="0" fontId="6" fillId="0" borderId="0" xfId="3"/>
    <xf numFmtId="0" fontId="6" fillId="0" borderId="6" xfId="3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0" xfId="0" applyFont="1"/>
    <xf numFmtId="0" fontId="5" fillId="0" borderId="12" xfId="0" applyFont="1" applyBorder="1" applyAlignment="1">
      <alignment horizontal="left" vertical="center" wrapText="1"/>
    </xf>
    <xf numFmtId="0" fontId="9" fillId="6" borderId="0" xfId="0" applyFont="1" applyFill="1" applyAlignment="1">
      <alignment horizontal="right" vertical="center" wrapText="1"/>
    </xf>
    <xf numFmtId="0" fontId="20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44" fontId="7" fillId="0" borderId="0" xfId="1" applyFont="1" applyFill="1" applyAlignment="1">
      <alignment horizontal="center" vertical="center" wrapText="1"/>
    </xf>
    <xf numFmtId="0" fontId="10" fillId="12" borderId="10" xfId="0" applyFont="1" applyFill="1" applyBorder="1" applyAlignment="1">
      <alignment horizontal="left" vertical="center" wrapText="1"/>
    </xf>
    <xf numFmtId="44" fontId="3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6" borderId="6" xfId="0" applyFont="1" applyFill="1" applyBorder="1" applyAlignment="1">
      <alignment horizontal="righ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righ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9" fontId="4" fillId="0" borderId="6" xfId="2" applyFont="1" applyBorder="1" applyAlignment="1">
      <alignment horizontal="center" vertical="center" wrapText="1"/>
    </xf>
    <xf numFmtId="9" fontId="4" fillId="7" borderId="6" xfId="2" applyFont="1" applyFill="1" applyBorder="1" applyAlignment="1">
      <alignment horizontal="center" vertical="center" wrapText="1"/>
    </xf>
    <xf numFmtId="9" fontId="4" fillId="0" borderId="6" xfId="2" applyFont="1" applyFill="1" applyBorder="1" applyAlignment="1">
      <alignment horizontal="center" vertical="center" wrapText="1"/>
    </xf>
    <xf numFmtId="9" fontId="16" fillId="11" borderId="6" xfId="2" applyFont="1" applyFill="1" applyBorder="1" applyAlignment="1">
      <alignment horizontal="center" vertical="center" wrapText="1"/>
    </xf>
    <xf numFmtId="9" fontId="16" fillId="0" borderId="6" xfId="2" applyFont="1" applyBorder="1" applyAlignment="1">
      <alignment horizontal="center" vertical="center" wrapText="1"/>
    </xf>
    <xf numFmtId="9" fontId="4" fillId="0" borderId="17" xfId="2" applyFont="1" applyBorder="1" applyAlignment="1">
      <alignment horizontal="center" vertical="center" wrapText="1"/>
    </xf>
    <xf numFmtId="9" fontId="4" fillId="7" borderId="17" xfId="2" applyFont="1" applyFill="1" applyBorder="1" applyAlignment="1">
      <alignment horizontal="center" vertical="center" wrapText="1"/>
    </xf>
    <xf numFmtId="9" fontId="3" fillId="0" borderId="17" xfId="2" applyFont="1" applyBorder="1" applyAlignment="1">
      <alignment horizontal="center" vertical="center" wrapText="1"/>
    </xf>
    <xf numFmtId="9" fontId="4" fillId="0" borderId="17" xfId="2" applyFont="1" applyFill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44" fontId="7" fillId="0" borderId="6" xfId="1" applyFont="1" applyBorder="1" applyAlignment="1">
      <alignment horizontal="center" vertical="center" wrapText="1"/>
    </xf>
    <xf numFmtId="44" fontId="4" fillId="0" borderId="6" xfId="1" applyFont="1" applyBorder="1" applyAlignment="1">
      <alignment horizontal="center" vertical="center" wrapText="1"/>
    </xf>
    <xf numFmtId="44" fontId="4" fillId="7" borderId="6" xfId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44" fontId="5" fillId="9" borderId="6" xfId="1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44" fontId="4" fillId="0" borderId="6" xfId="1" applyFont="1" applyFill="1" applyBorder="1" applyAlignment="1">
      <alignment horizontal="center" vertical="center" wrapText="1"/>
    </xf>
    <xf numFmtId="44" fontId="7" fillId="0" borderId="6" xfId="1" applyFont="1" applyFill="1" applyBorder="1" applyAlignment="1">
      <alignment horizontal="center" vertical="center" wrapText="1"/>
    </xf>
    <xf numFmtId="164" fontId="5" fillId="9" borderId="6" xfId="0" applyNumberFormat="1" applyFont="1" applyFill="1" applyBorder="1" applyAlignment="1">
      <alignment horizontal="center" vertical="center" wrapText="1"/>
    </xf>
    <xf numFmtId="164" fontId="17" fillId="9" borderId="6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 vertical="center" wrapText="1"/>
    </xf>
    <xf numFmtId="44" fontId="8" fillId="0" borderId="6" xfId="1" applyFont="1" applyBorder="1" applyAlignment="1">
      <alignment horizontal="left" vertical="center" wrapText="1"/>
    </xf>
    <xf numFmtId="44" fontId="5" fillId="0" borderId="6" xfId="1" applyFont="1" applyBorder="1" applyAlignment="1">
      <alignment horizontal="center" vertical="center" wrapText="1"/>
    </xf>
    <xf numFmtId="44" fontId="5" fillId="9" borderId="6" xfId="0" applyNumberFormat="1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/>
    </xf>
    <xf numFmtId="0" fontId="9" fillId="6" borderId="21" xfId="0" applyFont="1" applyFill="1" applyBorder="1" applyAlignment="1">
      <alignment horizontal="right" vertical="center" wrapText="1"/>
    </xf>
    <xf numFmtId="0" fontId="5" fillId="0" borderId="21" xfId="0" applyFont="1" applyBorder="1" applyAlignment="1">
      <alignment horizontal="left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righ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5" fillId="2" borderId="6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44" fontId="4" fillId="0" borderId="0" xfId="0" applyNumberFormat="1" applyFont="1" applyAlignment="1">
      <alignment horizontal="center" vertical="center" wrapText="1"/>
    </xf>
    <xf numFmtId="0" fontId="23" fillId="12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44" fontId="17" fillId="9" borderId="6" xfId="1" applyFont="1" applyFill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7" borderId="6" xfId="0" applyFont="1" applyFill="1" applyBorder="1" applyAlignment="1">
      <alignment horizontal="center" vertical="center" wrapText="1"/>
    </xf>
    <xf numFmtId="0" fontId="30" fillId="6" borderId="6" xfId="0" applyFont="1" applyFill="1" applyBorder="1" applyAlignment="1">
      <alignment horizontal="right" vertical="center" wrapText="1"/>
    </xf>
    <xf numFmtId="0" fontId="30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32" fillId="0" borderId="14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right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9" fontId="7" fillId="0" borderId="6" xfId="2" applyFont="1" applyBorder="1" applyAlignment="1">
      <alignment horizontal="center" vertical="center" wrapText="1"/>
    </xf>
    <xf numFmtId="9" fontId="7" fillId="0" borderId="17" xfId="2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9" fontId="16" fillId="0" borderId="6" xfId="2" applyFont="1" applyFill="1" applyBorder="1" applyAlignment="1">
      <alignment horizontal="center" vertical="center" wrapText="1"/>
    </xf>
    <xf numFmtId="9" fontId="7" fillId="0" borderId="6" xfId="2" applyFont="1" applyFill="1" applyBorder="1" applyAlignment="1">
      <alignment horizontal="center" vertical="center" wrapText="1"/>
    </xf>
    <xf numFmtId="9" fontId="7" fillId="0" borderId="17" xfId="2" applyFont="1" applyFill="1" applyBorder="1" applyAlignment="1">
      <alignment horizontal="center" vertical="center" wrapText="1"/>
    </xf>
    <xf numFmtId="44" fontId="3" fillId="0" borderId="6" xfId="1" applyFont="1" applyFill="1" applyBorder="1" applyAlignment="1">
      <alignment horizontal="center" vertical="center" wrapText="1"/>
    </xf>
    <xf numFmtId="44" fontId="21" fillId="0" borderId="6" xfId="1" applyFont="1" applyFill="1" applyBorder="1" applyAlignment="1">
      <alignment horizontal="center" vertical="center" wrapText="1"/>
    </xf>
    <xf numFmtId="9" fontId="3" fillId="0" borderId="6" xfId="2" applyFont="1" applyFill="1" applyBorder="1" applyAlignment="1">
      <alignment horizontal="center" vertical="center" wrapText="1"/>
    </xf>
    <xf numFmtId="9" fontId="7" fillId="3" borderId="6" xfId="2" applyFont="1" applyFill="1" applyBorder="1" applyAlignment="1">
      <alignment horizontal="center" vertical="center" wrapText="1"/>
    </xf>
    <xf numFmtId="9" fontId="16" fillId="3" borderId="6" xfId="2" applyFont="1" applyFill="1" applyBorder="1" applyAlignment="1">
      <alignment horizontal="center" vertical="center" wrapText="1"/>
    </xf>
    <xf numFmtId="9" fontId="4" fillId="3" borderId="6" xfId="2" applyFont="1" applyFill="1" applyBorder="1" applyAlignment="1">
      <alignment horizontal="center" vertical="center" wrapText="1"/>
    </xf>
    <xf numFmtId="9" fontId="4" fillId="3" borderId="17" xfId="2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5" fillId="9" borderId="7" xfId="0" applyFont="1" applyFill="1" applyBorder="1" applyAlignment="1">
      <alignment horizontal="right" vertical="center" wrapText="1"/>
    </xf>
    <xf numFmtId="44" fontId="8" fillId="0" borderId="6" xfId="1" applyFont="1" applyFill="1" applyBorder="1" applyAlignment="1">
      <alignment horizontal="center" vertical="center" wrapText="1"/>
    </xf>
    <xf numFmtId="44" fontId="17" fillId="0" borderId="6" xfId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44" fontId="8" fillId="0" borderId="6" xfId="1" applyFont="1" applyFill="1" applyBorder="1" applyAlignment="1">
      <alignment horizontal="left" vertical="center" wrapText="1"/>
    </xf>
    <xf numFmtId="44" fontId="7" fillId="14" borderId="6" xfId="1" applyFont="1" applyFill="1" applyBorder="1" applyAlignment="1">
      <alignment horizontal="center" vertical="center" wrapText="1"/>
    </xf>
    <xf numFmtId="44" fontId="8" fillId="14" borderId="6" xfId="1" applyFont="1" applyFill="1" applyBorder="1" applyAlignment="1">
      <alignment horizontal="center" vertical="center" wrapText="1"/>
    </xf>
    <xf numFmtId="44" fontId="21" fillId="14" borderId="6" xfId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4" fontId="20" fillId="14" borderId="6" xfId="1" applyFont="1" applyFill="1" applyBorder="1" applyAlignment="1">
      <alignment horizontal="center" vertical="center" wrapText="1"/>
    </xf>
    <xf numFmtId="44" fontId="7" fillId="14" borderId="6" xfId="1" quotePrefix="1" applyFont="1" applyFill="1" applyBorder="1" applyAlignment="1">
      <alignment horizontal="center" vertical="center" wrapText="1"/>
    </xf>
    <xf numFmtId="44" fontId="8" fillId="0" borderId="6" xfId="1" applyFont="1" applyFill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44" fontId="8" fillId="0" borderId="0" xfId="1" applyFont="1" applyFill="1" applyBorder="1" applyAlignment="1">
      <alignment horizontal="center" vertical="center" wrapText="1"/>
    </xf>
    <xf numFmtId="44" fontId="5" fillId="9" borderId="0" xfId="1" applyFont="1" applyFill="1" applyBorder="1" applyAlignment="1">
      <alignment horizontal="center" vertical="center" wrapText="1"/>
    </xf>
    <xf numFmtId="164" fontId="17" fillId="9" borderId="0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164" fontId="17" fillId="0" borderId="6" xfId="0" applyNumberFormat="1" applyFont="1" applyBorder="1" applyAlignment="1">
      <alignment horizontal="center" vertical="center" wrapText="1"/>
    </xf>
    <xf numFmtId="0" fontId="10" fillId="14" borderId="0" xfId="0" applyFont="1" applyFill="1" applyAlignment="1">
      <alignment horizontal="center" vertical="center" wrapText="1"/>
    </xf>
    <xf numFmtId="165" fontId="37" fillId="14" borderId="0" xfId="0" applyNumberFormat="1" applyFont="1" applyFill="1" applyAlignment="1">
      <alignment horizontal="center" vertical="center"/>
    </xf>
    <xf numFmtId="164" fontId="17" fillId="14" borderId="6" xfId="0" applyNumberFormat="1" applyFont="1" applyFill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 wrapText="1"/>
    </xf>
    <xf numFmtId="0" fontId="3" fillId="13" borderId="15" xfId="0" applyFont="1" applyFill="1" applyBorder="1" applyAlignment="1">
      <alignment horizontal="center" vertical="center" wrapText="1"/>
    </xf>
    <xf numFmtId="0" fontId="3" fillId="13" borderId="16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5" fillId="9" borderId="18" xfId="0" applyFont="1" applyFill="1" applyBorder="1" applyAlignment="1">
      <alignment horizontal="right" vertical="center" wrapText="1"/>
    </xf>
    <xf numFmtId="0" fontId="5" fillId="9" borderId="26" xfId="0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textRotation="90" wrapText="1"/>
    </xf>
    <xf numFmtId="0" fontId="4" fillId="0" borderId="13" xfId="0" applyFont="1" applyBorder="1" applyAlignment="1">
      <alignment horizontal="center" vertical="center" textRotation="90" wrapText="1"/>
    </xf>
    <xf numFmtId="0" fontId="22" fillId="4" borderId="11" xfId="0" applyFont="1" applyFill="1" applyBorder="1" applyAlignment="1">
      <alignment horizontal="center" vertical="center" wrapText="1"/>
    </xf>
    <xf numFmtId="0" fontId="22" fillId="4" borderId="12" xfId="0" applyFont="1" applyFill="1" applyBorder="1" applyAlignment="1">
      <alignment horizontal="center" vertical="center" wrapText="1"/>
    </xf>
    <xf numFmtId="0" fontId="22" fillId="4" borderId="28" xfId="0" applyFont="1" applyFill="1" applyBorder="1" applyAlignment="1">
      <alignment horizontal="center" vertical="center" wrapText="1"/>
    </xf>
    <xf numFmtId="0" fontId="22" fillId="4" borderId="0" xfId="0" applyFont="1" applyFill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44" fontId="3" fillId="0" borderId="6" xfId="1" applyFont="1" applyFill="1" applyBorder="1" applyAlignment="1">
      <alignment horizontal="center" vertical="center" wrapText="1"/>
    </xf>
    <xf numFmtId="44" fontId="3" fillId="0" borderId="6" xfId="1" applyFont="1" applyBorder="1" applyAlignment="1">
      <alignment horizontal="center" vertical="center" wrapText="1"/>
    </xf>
    <xf numFmtId="0" fontId="5" fillId="9" borderId="2" xfId="0" applyFont="1" applyFill="1" applyBorder="1" applyAlignment="1">
      <alignment horizontal="right" vertical="center" wrapText="1"/>
    </xf>
    <xf numFmtId="0" fontId="5" fillId="9" borderId="25" xfId="0" applyFont="1" applyFill="1" applyBorder="1" applyAlignment="1">
      <alignment horizontal="right" vertical="center" wrapText="1"/>
    </xf>
    <xf numFmtId="0" fontId="17" fillId="9" borderId="18" xfId="0" applyFont="1" applyFill="1" applyBorder="1" applyAlignment="1">
      <alignment horizontal="right" vertical="center" wrapText="1"/>
    </xf>
    <xf numFmtId="0" fontId="17" fillId="9" borderId="26" xfId="0" applyFont="1" applyFill="1" applyBorder="1" applyAlignment="1">
      <alignment horizontal="right" vertical="center" wrapText="1"/>
    </xf>
    <xf numFmtId="0" fontId="5" fillId="9" borderId="7" xfId="0" applyFont="1" applyFill="1" applyBorder="1" applyAlignment="1">
      <alignment horizontal="right" vertical="center" wrapText="1"/>
    </xf>
    <xf numFmtId="0" fontId="5" fillId="9" borderId="27" xfId="0" applyFont="1" applyFill="1" applyBorder="1" applyAlignment="1">
      <alignment horizontal="right" vertical="center" wrapText="1"/>
    </xf>
    <xf numFmtId="44" fontId="5" fillId="0" borderId="17" xfId="1" applyFont="1" applyBorder="1" applyAlignment="1">
      <alignment horizontal="center" vertical="center" wrapText="1"/>
    </xf>
    <xf numFmtId="44" fontId="5" fillId="0" borderId="21" xfId="1" applyFont="1" applyBorder="1" applyAlignment="1">
      <alignment horizontal="center" vertical="center" wrapText="1"/>
    </xf>
    <xf numFmtId="44" fontId="4" fillId="0" borderId="17" xfId="1" applyFont="1" applyBorder="1" applyAlignment="1">
      <alignment horizontal="center" vertical="center" wrapText="1"/>
    </xf>
    <xf numFmtId="44" fontId="4" fillId="0" borderId="21" xfId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22" xfId="0" applyFont="1" applyBorder="1" applyAlignment="1">
      <alignment horizontal="center" vertical="center" textRotation="90" wrapText="1"/>
    </xf>
    <xf numFmtId="0" fontId="5" fillId="0" borderId="23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textRotation="90" wrapText="1"/>
    </xf>
    <xf numFmtId="0" fontId="22" fillId="4" borderId="1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5" fillId="10" borderId="0" xfId="0" applyFont="1" applyFill="1" applyAlignment="1">
      <alignment horizontal="center" vertical="center"/>
    </xf>
  </cellXfs>
  <cellStyles count="4">
    <cellStyle name="Moneda" xfId="1" builtinId="4"/>
    <cellStyle name="Normal" xfId="0" builtinId="0"/>
    <cellStyle name="Normal 2" xfId="3"/>
    <cellStyle name="Porcentaje" xfId="2" builtinId="5"/>
  </cellStyles>
  <dxfs count="4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top style="thin">
          <color theme="4"/>
        </top>
      </border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sz val="13"/>
        <color rgb="FF000000"/>
      </font>
      <alignment horizontal="left" vertical="center" textRotation="0" wrapText="1" indent="0" justifyLastLine="0" shrinkToFit="0" readingOrder="0"/>
    </dxf>
    <dxf>
      <font>
        <sz val="13"/>
        <color rgb="FF000000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sz val="13"/>
        <color rgb="FF000000"/>
      </font>
      <alignment horizontal="left" vertical="center" textRotation="0" wrapText="1" indent="0" justifyLastLine="0" shrinkToFit="0" readingOrder="0"/>
    </dxf>
    <dxf>
      <font>
        <sz val="13"/>
        <color rgb="FF000000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20" Type="http://schemas.microsoft.com/office/2017/10/relationships/person" Target="persons/person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19" Type="http://schemas.microsoft.com/office/2017/10/relationships/person" Target="persons/person1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14</xdr:row>
          <xdr:rowOff>152400</xdr:rowOff>
        </xdr:from>
        <xdr:to>
          <xdr:col>28</xdr:col>
          <xdr:colOff>666750</xdr:colOff>
          <xdr:row>14</xdr:row>
          <xdr:rowOff>638175</xdr:rowOff>
        </xdr:to>
        <xdr:sp macro="" textlink="">
          <xdr:nvSpPr>
            <xdr:cNvPr id="1071" name="TextBox1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xmlns="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200025</xdr:colOff>
          <xdr:row>13</xdr:row>
          <xdr:rowOff>228600</xdr:rowOff>
        </xdr:from>
        <xdr:to>
          <xdr:col>29</xdr:col>
          <xdr:colOff>723900</xdr:colOff>
          <xdr:row>13</xdr:row>
          <xdr:rowOff>704850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xmlns="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C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FITRO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amote\Desktop\ALINEACION%20PDYOT%20GUAMOTE%20AGOSTO%20202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amote\Desktop\POA\PLAN%20OPERATIVO%20ANUAL%20D%20ADMINISTRATIVA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Matriz"/>
      <sheetName val="MATRIZ CNC"/>
      <sheetName val="MATRIZ COMPLETA"/>
      <sheetName val="Hoja1"/>
      <sheetName val="ALINEACION PDYOT GUAMOTE AGOSTO"/>
    </sheetNames>
    <sheetDataSet>
      <sheetData sheetId="0">
        <row r="2">
          <cell r="AA2" t="str">
            <v xml:space="preserve">Desarrollo de actividades turísticas </v>
          </cell>
          <cell r="AB2" t="str">
            <v>1.       Gestión institucional directa</v>
          </cell>
        </row>
        <row r="3">
          <cell r="AA3" t="str">
            <v xml:space="preserve">Forestación y reforestación </v>
          </cell>
          <cell r="AB3" t="str">
            <v>2.       Empresa pública</v>
          </cell>
        </row>
        <row r="4">
          <cell r="AA4" t="str">
            <v xml:space="preserve">Gestionar la cooperación internacional </v>
          </cell>
          <cell r="AB4" t="str">
            <v>3.       Gestión por contrato</v>
          </cell>
        </row>
        <row r="5">
          <cell r="AA5" t="str">
            <v xml:space="preserve">Planificar el desarrollo territorial y formular los correspondientes planes de ordenamiento territorial  </v>
          </cell>
          <cell r="AB5" t="str">
            <v>4.       Delegación a otros niveles de gobierno</v>
          </cell>
        </row>
        <row r="6">
          <cell r="AA6" t="str">
            <v xml:space="preserve">Planificar, construir y mantener el sistema vial regional, la vialidad urbana; y planificar y mantener en coordinación con los gobiernos provinciales la vialidad parroquial rural. </v>
          </cell>
          <cell r="AB6" t="str">
            <v>5.       Gestión compartida entre diversos GAD</v>
          </cell>
        </row>
        <row r="7">
          <cell r="AA7" t="str">
            <v>Protección integral a la niñez y adolescencia</v>
          </cell>
          <cell r="AB7" t="str">
            <v>6.       Cogestión de los GAD con la comunidad</v>
          </cell>
        </row>
        <row r="8">
          <cell r="AA8" t="str">
            <v xml:space="preserve">Administrar el registro de la propiedad </v>
          </cell>
          <cell r="AB8" t="str">
            <v>7.       Empresa de economía mixta</v>
          </cell>
        </row>
        <row r="9">
          <cell r="AA9" t="str">
            <v xml:space="preserve">Crear, modificar, exonerar o suprimir mediante ordenanzas, tasas y contribuciones especiales de mejoras </v>
          </cell>
          <cell r="AB9" t="str">
            <v xml:space="preserve">8.       Delegación a la economía social y solidaria y a la iniciativa privada </v>
          </cell>
        </row>
        <row r="10">
          <cell r="AA10" t="str">
            <v xml:space="preserve">Delimitar, regular, autorizar y controlar el uso de las playas de mar, riberas y lechos de ríos, lagos y lagunas, sin perjuicio de las limitaciones que establezca la ley. </v>
          </cell>
          <cell r="AB10" t="str">
            <v>9.       Mancomunidad</v>
          </cell>
        </row>
        <row r="11">
          <cell r="AA11" t="str">
            <v xml:space="preserve">Ejercer el control sobre el uso y ocupación del suelo del cantón  </v>
          </cell>
          <cell r="AB11" t="str">
            <v>10.   Consorcio</v>
          </cell>
        </row>
        <row r="12">
          <cell r="AA12" t="str">
            <v>Ejercicio de las competencias de protección integral a la niñez y adolescencia</v>
          </cell>
        </row>
        <row r="13">
          <cell r="AA13" t="str">
            <v xml:space="preserve">Formar y administrar catastros inmobiliarios urbanos y rurales  </v>
          </cell>
        </row>
        <row r="14">
          <cell r="AA14" t="str">
            <v xml:space="preserve">Gestionar los servicios de prevención, protección, socorro y extinción de incendios  </v>
          </cell>
        </row>
        <row r="15">
          <cell r="AA15" t="str">
            <v>Planificar, construir y mantener la infraestructura física y los equipamientos de los espacios públicos destinados al desarrollo social, cultural y deportivo</v>
          </cell>
        </row>
        <row r="16">
          <cell r="AA16" t="str">
            <v xml:space="preserve">Planificar, regular y controlar el tránsito,  el transporte y terrestre y seguridad vial </v>
          </cell>
        </row>
        <row r="17">
          <cell r="AA17" t="str">
            <v xml:space="preserve">Preservar y garantizar el acceso efectivo de las personas al uso de las playas de mar, riberas de ríos, lagos y lagunas. </v>
          </cell>
        </row>
        <row r="18">
          <cell r="AA18" t="str">
            <v>Preservar, mantener y difundir el patrimonio arquitectónico y cultural</v>
          </cell>
        </row>
        <row r="19">
          <cell r="AA19" t="str">
            <v xml:space="preserve">Prestar los de servicios públicos: agua potable, alcantarillado, depuración de aguas residuales, manejo de desechos sólidos y actividades de saneamiento ambiental </v>
          </cell>
        </row>
        <row r="20">
          <cell r="AA20" t="str">
            <v xml:space="preserve">Regular, autorizar y controlar la explotación de materiales áridos y pétreos, que se encuentren en los lechos de ríos, lagos, playas de mar y canteras     </v>
          </cell>
        </row>
        <row r="21">
          <cell r="AA21" t="str">
            <v>Determinar las políticas de investigación e innovación del conocimiento, desarrollo y transferencia de tecnologías necesarias para el desarrollo provincial</v>
          </cell>
        </row>
        <row r="22">
          <cell r="AA22" t="str">
            <v xml:space="preserve">Dragado y relleno hidráulico </v>
          </cell>
        </row>
        <row r="23">
          <cell r="AA23" t="str">
            <v xml:space="preserve">Fomentar las actividades productivas regionales, provinciales. Incentivar el desarrollo de las actividades productivas comunitarias  </v>
          </cell>
        </row>
        <row r="24">
          <cell r="AA24" t="str">
            <v xml:space="preserve">Gestión Ambiental </v>
          </cell>
        </row>
        <row r="25">
          <cell r="AA25" t="str">
            <v>Ejecutar, en coordinación con el gobierno regional, obras en cuencas y micro cuencas</v>
          </cell>
        </row>
        <row r="26">
          <cell r="AA26" t="str">
            <v xml:space="preserve">Planificar, construir, operar  y mantener sistemas de riego  </v>
          </cell>
        </row>
        <row r="27">
          <cell r="AA27" t="str">
            <v xml:space="preserve">Promover la organización de los ciudadanos de las comunas, recintos y demás asentamientos rurales, con el carácter de organizaciones territoriales de base. </v>
          </cell>
        </row>
        <row r="28">
          <cell r="AA28" t="str">
            <v>Vigilar la ejecución de obras y la calidad de los servicios públicos</v>
          </cell>
        </row>
        <row r="29">
          <cell r="AA29" t="str">
            <v>Planificar, construir y mantener la infraestructura física, los equipamientos y los espacios públicos de la parroquia</v>
          </cell>
        </row>
        <row r="30">
          <cell r="AA30" t="str">
            <v>Incentivar el desarrollo de actividades productivas comunitarias la preservación de la biodiversidad y la protección del ambiente</v>
          </cell>
        </row>
        <row r="31">
          <cell r="AA31" t="str">
            <v>Gestionar, coordinar y administrar los servicios públicos que le sean delegados o descentralizados por otros niveles de gobierno</v>
          </cell>
        </row>
        <row r="32">
          <cell r="AA32" t="str">
            <v xml:space="preserve">Fomentar la seguridad alimentaria </v>
          </cell>
        </row>
        <row r="33">
          <cell r="AA33" t="str">
            <v>Gestionar el ordenamiento de cuencas hidrográficas</v>
          </cell>
        </row>
        <row r="34">
          <cell r="AA34" t="str">
            <v xml:space="preserve">Otorgar personalidad jurídica, registrar y controlar  las organizaciones sociales de carácter regional   </v>
          </cell>
        </row>
        <row r="35">
          <cell r="AA35" t="str">
            <v>Hábitat y vivienda</v>
          </cell>
        </row>
        <row r="36">
          <cell r="AA36" t="str">
            <v>Infraestructura y equipamientos físicos de salud y educación</v>
          </cell>
        </row>
        <row r="37">
          <cell r="AA37" t="str">
            <v>Prestación de servicios públicos</v>
          </cell>
        </row>
        <row r="38">
          <cell r="AA38" t="str">
            <v>Protección integral de derechos</v>
          </cell>
        </row>
        <row r="39">
          <cell r="AA39" t="str">
            <v>Planificar, construir y mantener el sistema vial de ámbito provincial, que no incluya las zonas urbanas.</v>
          </cell>
        </row>
        <row r="40">
          <cell r="AA40" t="str">
            <v>Otro (casos excepcionales)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A-R"/>
      <sheetName val="Hoja1"/>
      <sheetName val="PDOT"/>
      <sheetName val="DIRECCIONES"/>
      <sheetName val="OB-ME-IN"/>
    </sheetNames>
    <sheetDataSet>
      <sheetData sheetId="0" refreshError="1"/>
      <sheetData sheetId="1" refreshError="1"/>
      <sheetData sheetId="2" refreshError="1">
        <row r="4">
          <cell r="A4" t="str">
            <v>PDOT1</v>
          </cell>
          <cell r="B4" t="str">
            <v xml:space="preserve">Impulsar las iniciativas de conservación de los ecosistemas frágiles y potenciales del Cantón, para garantizar la sostenibilidad ambiental, en un contexto de adaptación al cambio climático. </v>
          </cell>
        </row>
        <row r="5">
          <cell r="A5" t="str">
            <v>PDOT2</v>
          </cell>
          <cell r="B5" t="str">
            <v>Mejorar la calidad de vida de los sectores más vulnerables del cantón a través de la articulación y coordinación con los programas sociales del gobierno nacional.</v>
          </cell>
        </row>
        <row r="6">
          <cell r="A6" t="str">
            <v>PDOT3</v>
          </cell>
          <cell r="B6" t="str">
            <v>Difundir la identidad local material e inmaterial, mediante la participación comunitaria considerando la interculturalidad.</v>
          </cell>
        </row>
        <row r="7">
          <cell r="A7" t="str">
            <v>PDOT4</v>
          </cell>
          <cell r="B7" t="str">
            <v>Promover el desarrollo económico del cantón a través del fortalecimiento de las actividades de comercio, emprendimiento, producción artesanal, agrícola y ganadera en el marco de una articulación e inserción estratégica local y nacional.</v>
          </cell>
        </row>
        <row r="8">
          <cell r="A8" t="str">
            <v>PDOT5</v>
          </cell>
          <cell r="B8" t="str">
            <v>Promover un crecimiento ordenado y equilibrado del territorio cantonal, mejorando la dotación de servicios básicos, emitiendo normativa efectiva que contribuya a un adecuado manejo de riesgos naturales y antrópicos así como a la optimización de las capacidades y potencialidades del cantón, para lograr el desarrollo socio económico de la población.</v>
          </cell>
        </row>
        <row r="9">
          <cell r="A9" t="str">
            <v>PDOT6</v>
          </cell>
          <cell r="B9" t="str">
            <v>Regenerar y planificar el sistema de movilidad y de cobertura de energía del cantón en busca de la mejora de las condiciones de vida e impulso del desarrollo productivo.</v>
          </cell>
        </row>
        <row r="10">
          <cell r="A10" t="str">
            <v>PDOT7</v>
          </cell>
          <cell r="B10" t="str">
            <v>Fortalecer la estructura institucional para garantizar un sistema de gestión eficiente y de calidad que promueva la participación ciudadana</v>
          </cell>
        </row>
      </sheetData>
      <sheetData sheetId="3" refreshError="1"/>
      <sheetData sheetId="4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5" name="Tabla125" displayName="Tabla125" ref="B2:B6" totalsRowShown="0">
  <autoFilter ref="B2:B6"/>
  <tableColumns count="1">
    <tableColumn id="1" name="OBJETIVO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OB_1" displayName="OB_1" ref="G2:G11" totalsRowShown="0" headerRowDxfId="47" dataDxfId="46">
  <autoFilter ref="G2:G11"/>
  <tableColumns count="1">
    <tableColumn id="1" name="OB1" dataDxfId="4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7" name="OB_2" displayName="OB_2" ref="I2:I7" totalsRowShown="0" headerRowDxfId="44" dataDxfId="43">
  <autoFilter ref="I2:I7"/>
  <tableColumns count="1">
    <tableColumn id="1" name="OB2" dataDxfId="4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8" name="OB_3" displayName="OB_3" ref="K2:K4" totalsRowShown="0" headerRowDxfId="41" dataDxfId="40">
  <autoFilter ref="K2:K4"/>
  <tableColumns count="1">
    <tableColumn id="1" name="OB3" dataDxfId="3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9" name="OB_4" displayName="OB_4" ref="M2:M5" totalsRowShown="0" headerRowDxfId="38" dataDxfId="37">
  <autoFilter ref="M2:M5"/>
  <tableColumns count="1">
    <tableColumn id="1" name="OB4" dataDxfId="36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10" name="OBJPDOT" displayName="OBJPDOT" ref="A3:A11" totalsRowShown="0">
  <autoFilter ref="A3:A11"/>
  <tableColumns count="1">
    <tableColumn id="1" name="PDOTOBJ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13" name="Tabla13" displayName="Tabla13" ref="D13:D14" totalsRowShown="0" dataDxfId="35">
  <autoFilter ref="D13:D14"/>
  <tableColumns count="1">
    <tableColumn id="1" name="PDOT1" dataDxfId="3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4" name="Tabla14" displayName="Tabla14" ref="F13:F16" totalsRowShown="0" dataDxfId="33">
  <autoFilter ref="F13:F16"/>
  <tableColumns count="1">
    <tableColumn id="1" name="PDOT2" dataDxfId="32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5" name="Tabla15" displayName="Tabla15" ref="H13:H27" totalsRowShown="0" dataDxfId="31">
  <autoFilter ref="H13:H27"/>
  <tableColumns count="1">
    <tableColumn id="1" name="PDOT3" dataDxfId="30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7" name="Tabla17" displayName="Tabla17" ref="L13:L14" totalsRowShown="0" dataDxfId="29">
  <autoFilter ref="L13:L14"/>
  <tableColumns count="1">
    <tableColumn id="1" name="PDOT5" dataDxfId="28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8" name="Tabla18" displayName="Tabla18" ref="N13:N14" totalsRowShown="0" dataDxfId="27">
  <autoFilter ref="N13:N14"/>
  <tableColumns count="1">
    <tableColumn id="1" name="PDOT6" dataDxfId="26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1" name="Tabla1912" displayName="Tabla1912" ref="P13:P16" totalsRowShown="0" dataDxfId="25">
  <autoFilter ref="P13:P16"/>
  <tableColumns count="1">
    <tableColumn id="1" name="PDOT8" dataDxfId="24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6" name="Tabla16" displayName="Tabla16" ref="J13:J14" totalsRowShown="0" dataDxfId="23">
  <autoFilter ref="J13:J14"/>
  <tableColumns count="1">
    <tableColumn id="1" name="PDOT4" dataDxfId="22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9" name="Tabla19" displayName="Tabla19" ref="R13:R18" totalsRowShown="0" dataDxfId="21">
  <autoFilter ref="R13:R18"/>
  <tableColumns count="1">
    <tableColumn id="1" name="PDOT7" dataDxfId="20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2" name="DIRECCIONES" displayName="DIRECCIONES" ref="B3:B11" totalsRowShown="0" headerRowDxfId="19" dataDxfId="18">
  <autoFilter ref="B3:B11"/>
  <tableColumns count="1">
    <tableColumn id="1" name="DIRECCIONES" dataDxfId="17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3" name="TODO" displayName="TODO" ref="D3:K9" totalsRowShown="0" headerRowDxfId="16" dataDxfId="15" tableBorderDxfId="14">
  <autoFilter ref="D3:K9"/>
  <tableColumns count="8">
    <tableColumn id="1" name="ALCALDIA" dataDxfId="13"/>
    <tableColumn id="2" name="DIRECCION FINANCIERA" dataDxfId="12"/>
    <tableColumn id="3" name="DIRECCION ADMINISTRATIVA" dataDxfId="11"/>
    <tableColumn id="4" name="REGISTRO DE LA PROPIEDAD" dataDxfId="10"/>
    <tableColumn id="5" name="DIRECCION DE PLANIFICACION Y ORDENAMIENTO TERRITORIAL" dataDxfId="9"/>
    <tableColumn id="6" name="DIRECCION DE DESARROLLO LOCAL" dataDxfId="8"/>
    <tableColumn id="7" name="MIES" dataDxfId="7"/>
    <tableColumn id="8" name="DIRECCION DE OBRAS PUBLICAS" dataDxfId="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" name="META_INDICADOR" displayName="META_INDICADOR" ref="B1:B12" totalsRowShown="0" headerRowDxfId="5" dataDxfId="4">
  <tableColumns count="1">
    <tableColumn id="1" name="METAS" dataDxfId="3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4" name="Tabla2" displayName="Tabla2" ref="C1:C12" totalsRowShown="0" headerRowDxfId="2" dataDxfId="1">
  <tableColumns count="1">
    <tableColumn id="1" name="INDICADO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table" Target="../tables/table7.xml"/><Relationship Id="rId7" Type="http://schemas.openxmlformats.org/officeDocument/2006/relationships/table" Target="../tables/table11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10" Type="http://schemas.openxmlformats.org/officeDocument/2006/relationships/table" Target="../tables/table14.xml"/><Relationship Id="rId4" Type="http://schemas.openxmlformats.org/officeDocument/2006/relationships/table" Target="../tables/table8.xml"/><Relationship Id="rId9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table" Target="../tables/table1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E366"/>
  <sheetViews>
    <sheetView tabSelected="1" topLeftCell="A28" zoomScale="70" zoomScaleNormal="70" zoomScalePageLayoutView="40" workbookViewId="0">
      <selection activeCell="Z18" sqref="Z18"/>
    </sheetView>
  </sheetViews>
  <sheetFormatPr baseColWidth="10" defaultColWidth="11.42578125" defaultRowHeight="15"/>
  <cols>
    <col min="1" max="1" width="18.42578125" customWidth="1"/>
    <col min="2" max="2" width="11.42578125" hidden="1" customWidth="1"/>
    <col min="3" max="3" width="9.7109375" hidden="1" customWidth="1"/>
    <col min="4" max="4" width="52" customWidth="1"/>
    <col min="5" max="5" width="22.85546875" hidden="1" customWidth="1"/>
    <col min="6" max="6" width="60.42578125" customWidth="1"/>
    <col min="7" max="7" width="22.85546875" customWidth="1"/>
    <col min="8" max="8" width="60.7109375" hidden="1" customWidth="1"/>
    <col min="9" max="9" width="46" hidden="1" customWidth="1"/>
    <col min="10" max="10" width="6.42578125" hidden="1" customWidth="1"/>
    <col min="11" max="13" width="6.7109375" hidden="1" customWidth="1"/>
    <col min="14" max="14" width="11.42578125" customWidth="1"/>
    <col min="15" max="15" width="14.28515625" customWidth="1"/>
    <col min="16" max="16" width="31.7109375" hidden="1" customWidth="1"/>
    <col min="17" max="17" width="24.85546875" customWidth="1"/>
    <col min="18" max="18" width="26.7109375" hidden="1" customWidth="1"/>
    <col min="19" max="19" width="35.7109375" bestFit="1" customWidth="1"/>
    <col min="20" max="20" width="19.5703125" customWidth="1"/>
    <col min="21" max="21" width="21.5703125" customWidth="1"/>
    <col min="22" max="22" width="16.5703125" hidden="1" customWidth="1"/>
    <col min="23" max="23" width="0" hidden="1" customWidth="1"/>
    <col min="25" max="25" width="7.42578125" bestFit="1" customWidth="1"/>
    <col min="26" max="26" width="16.28515625" bestFit="1" customWidth="1"/>
    <col min="27" max="27" width="15.42578125" bestFit="1" customWidth="1"/>
    <col min="28" max="28" width="13.85546875" bestFit="1" customWidth="1"/>
    <col min="29" max="29" width="14.140625" bestFit="1" customWidth="1"/>
  </cols>
  <sheetData>
    <row r="1" spans="1:31" s="5" customFormat="1" ht="16.5">
      <c r="A1" s="27"/>
      <c r="B1" s="22"/>
      <c r="C1" s="56"/>
      <c r="D1" s="56"/>
      <c r="F1" s="65"/>
      <c r="G1" s="11"/>
      <c r="H1" s="11"/>
      <c r="I1" s="27"/>
      <c r="J1" s="31"/>
      <c r="K1" s="31"/>
      <c r="L1" s="31"/>
      <c r="M1" s="36"/>
      <c r="N1" s="85"/>
      <c r="O1" s="85"/>
      <c r="P1" s="40"/>
      <c r="Q1" s="48"/>
      <c r="R1" s="42"/>
      <c r="S1" s="22"/>
      <c r="T1" s="22"/>
      <c r="U1" s="22"/>
    </row>
    <row r="2" spans="1:31" s="5" customFormat="1" ht="16.5">
      <c r="A2" s="27"/>
      <c r="B2" s="22"/>
      <c r="C2" s="56"/>
      <c r="D2" s="56"/>
      <c r="F2" s="65"/>
      <c r="G2" s="11"/>
      <c r="H2" s="11"/>
      <c r="I2" s="27"/>
      <c r="J2" s="31"/>
      <c r="K2" s="31"/>
      <c r="L2" s="31"/>
      <c r="M2" s="36"/>
      <c r="N2" s="85"/>
      <c r="O2" s="85"/>
      <c r="P2" s="22"/>
      <c r="Q2" s="48"/>
      <c r="R2" s="42"/>
      <c r="S2" s="22"/>
      <c r="T2" s="22"/>
      <c r="U2" s="22"/>
    </row>
    <row r="3" spans="1:31" s="5" customFormat="1" ht="16.5">
      <c r="A3" s="90"/>
      <c r="B3" s="23"/>
      <c r="C3" s="57"/>
      <c r="D3" s="57"/>
      <c r="E3" s="12"/>
      <c r="F3" s="65"/>
      <c r="G3" s="11"/>
      <c r="H3" s="61"/>
      <c r="I3" s="27"/>
      <c r="J3" s="32"/>
      <c r="K3" s="32"/>
      <c r="L3" s="32"/>
      <c r="M3" s="37"/>
      <c r="N3" s="86"/>
      <c r="O3" s="86"/>
      <c r="P3" s="23"/>
      <c r="Q3" s="48"/>
      <c r="R3" s="43"/>
      <c r="S3" s="23"/>
      <c r="T3" s="23"/>
      <c r="U3" s="23"/>
      <c r="Z3" s="5">
        <f>6000+2000</f>
        <v>8000</v>
      </c>
    </row>
    <row r="8" spans="1:31" ht="15.75" thickBot="1"/>
    <row r="9" spans="1:31" s="5" customFormat="1" ht="34.5" thickBot="1">
      <c r="A9" s="192" t="s">
        <v>286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  <c r="S9" s="193"/>
      <c r="T9" s="193"/>
      <c r="U9" s="193"/>
    </row>
    <row r="10" spans="1:31" s="5" customFormat="1" ht="34.5" thickBot="1">
      <c r="A10" s="194" t="s">
        <v>0</v>
      </c>
      <c r="B10" s="195"/>
      <c r="C10" s="195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6"/>
      <c r="U10" s="196"/>
    </row>
    <row r="11" spans="1:31" s="5" customFormat="1" ht="34.5" thickBot="1">
      <c r="A11" s="188" t="s">
        <v>609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</row>
    <row r="12" spans="1:31" s="5" customFormat="1" ht="16.5">
      <c r="A12" s="162" t="s">
        <v>1</v>
      </c>
      <c r="B12" s="161" t="s">
        <v>2</v>
      </c>
      <c r="C12" s="159" t="s">
        <v>138</v>
      </c>
      <c r="D12" s="163" t="s">
        <v>137</v>
      </c>
      <c r="E12" s="190" t="s">
        <v>287</v>
      </c>
      <c r="F12" s="197" t="s">
        <v>4</v>
      </c>
      <c r="G12" s="142" t="s">
        <v>292</v>
      </c>
      <c r="H12" s="165" t="s">
        <v>5</v>
      </c>
      <c r="I12" s="166" t="s">
        <v>6</v>
      </c>
      <c r="J12" s="161" t="s">
        <v>7</v>
      </c>
      <c r="K12" s="161"/>
      <c r="L12" s="161"/>
      <c r="M12" s="161"/>
      <c r="N12" s="160" t="s">
        <v>8</v>
      </c>
      <c r="O12" s="161" t="s">
        <v>9</v>
      </c>
      <c r="P12" s="161" t="s">
        <v>10</v>
      </c>
      <c r="Q12" s="167" t="s">
        <v>11</v>
      </c>
      <c r="R12" s="168" t="s">
        <v>12</v>
      </c>
      <c r="S12" s="161" t="s">
        <v>13</v>
      </c>
      <c r="T12" s="161" t="s">
        <v>162</v>
      </c>
      <c r="U12" s="161" t="s">
        <v>14</v>
      </c>
    </row>
    <row r="13" spans="1:31" s="5" customFormat="1" ht="16.5">
      <c r="A13" s="162"/>
      <c r="B13" s="161"/>
      <c r="C13" s="159"/>
      <c r="D13" s="163"/>
      <c r="E13" s="191"/>
      <c r="F13" s="197"/>
      <c r="G13" s="143"/>
      <c r="H13" s="165"/>
      <c r="I13" s="166"/>
      <c r="J13" s="2" t="s">
        <v>15</v>
      </c>
      <c r="K13" s="2" t="s">
        <v>16</v>
      </c>
      <c r="L13" s="2" t="s">
        <v>17</v>
      </c>
      <c r="M13" s="38" t="s">
        <v>18</v>
      </c>
      <c r="N13" s="160"/>
      <c r="O13" s="161"/>
      <c r="P13" s="161"/>
      <c r="Q13" s="167"/>
      <c r="R13" s="168"/>
      <c r="S13" s="161"/>
      <c r="T13" s="161"/>
      <c r="U13" s="161"/>
    </row>
    <row r="14" spans="1:31" s="5" customFormat="1" ht="78" customHeight="1">
      <c r="A14" s="27" t="s">
        <v>22</v>
      </c>
      <c r="B14" s="22">
        <v>1</v>
      </c>
      <c r="C14" s="56" t="s">
        <v>142</v>
      </c>
      <c r="D14" s="56" t="str">
        <f>VLOOKUP(C14,PDOT!$A$4:$B$11,2,0)</f>
        <v>Fortalecer los mecanismos de participación ciudadana en la gestión pública y en la implementación de proyectos de desarrollo, asegurando la transparencia y la rendición de cuentas de las autoridades locales.</v>
      </c>
      <c r="E14" s="183" t="s">
        <v>288</v>
      </c>
      <c r="F14" s="66" t="s">
        <v>243</v>
      </c>
      <c r="G14" s="93" t="s">
        <v>389</v>
      </c>
      <c r="H14" s="27" t="s">
        <v>363</v>
      </c>
      <c r="I14" s="27" t="str">
        <f>VLOOKUP(H14,PDOT!$B$28:$C$56,2,0)</f>
        <v>Porcentaje de adquisiciones, y procedimientos institucionales realizados vs Porcentaje de adquisiciones, y procedimientos institucionales terminados con éxito.</v>
      </c>
      <c r="J14" s="31">
        <v>0.25</v>
      </c>
      <c r="K14" s="31">
        <v>0.25</v>
      </c>
      <c r="L14" s="31">
        <v>0.25</v>
      </c>
      <c r="M14" s="36">
        <v>0.25</v>
      </c>
      <c r="N14" s="85" t="str">
        <f t="shared" ref="N14:N25" si="0">IF(J14,"ENERO",IF(K14,"ABRIL",IF(L14,"JULIO",IF(M14,"DICIEMBRE",0))))</f>
        <v>ENERO</v>
      </c>
      <c r="O14" s="85" t="str">
        <f t="shared" ref="O14:O25" si="1">IF(M14,"DICIEMBRE",IF(L14,"SEPTIEMBRE",IF(K14,"JUNIO",IF(J14,"MARZO",0))))</f>
        <v>DICIEMBRE</v>
      </c>
      <c r="P14" s="44" t="s">
        <v>229</v>
      </c>
      <c r="Q14" s="125">
        <v>3716</v>
      </c>
      <c r="R14" s="42"/>
      <c r="S14" s="22" t="s">
        <v>284</v>
      </c>
      <c r="T14" s="22" t="s">
        <v>168</v>
      </c>
      <c r="U14" s="22" t="s">
        <v>169</v>
      </c>
    </row>
    <row r="15" spans="1:31" s="5" customFormat="1" ht="66">
      <c r="A15" s="27" t="s">
        <v>22</v>
      </c>
      <c r="B15" s="22">
        <v>2</v>
      </c>
      <c r="C15" s="56" t="s">
        <v>142</v>
      </c>
      <c r="D15" s="56" t="str">
        <f>VLOOKUP(C15,PDOT!$A$4:$B$11,2,0)</f>
        <v>Fortalecer los mecanismos de participación ciudadana en la gestión pública y en la implementación de proyectos de desarrollo, asegurando la transparencia y la rendición de cuentas de las autoridades locales.</v>
      </c>
      <c r="E15" s="184"/>
      <c r="F15" s="66" t="s">
        <v>553</v>
      </c>
      <c r="G15" s="93" t="s">
        <v>293</v>
      </c>
      <c r="H15" s="27" t="s">
        <v>363</v>
      </c>
      <c r="I15" s="27" t="str">
        <f>VLOOKUP(H15,PDOT!$B$28:$C$56,2,0)</f>
        <v>Porcentaje de adquisiciones, y procedimientos institucionales realizados vs Porcentaje de adquisiciones, y procedimientos institucionales terminados con éxito.</v>
      </c>
      <c r="J15" s="31">
        <v>0.25</v>
      </c>
      <c r="K15" s="31">
        <v>0.25</v>
      </c>
      <c r="L15" s="31">
        <v>0.25</v>
      </c>
      <c r="M15" s="36">
        <v>0.25</v>
      </c>
      <c r="N15" s="85" t="str">
        <f t="shared" ref="N15" si="2">IF(J15,"ENERO",IF(K15,"ABRIL",IF(L15,"JULIO",IF(M15,"DICIEMBRE",0))))</f>
        <v>ENERO</v>
      </c>
      <c r="O15" s="85" t="str">
        <f t="shared" ref="O15" si="3">IF(M15,"DICIEMBRE",IF(L15,"SEPTIEMBRE",IF(K15,"JUNIO",IF(J15,"MARZO",0))))</f>
        <v>DICIEMBRE</v>
      </c>
      <c r="P15" s="44" t="s">
        <v>229</v>
      </c>
      <c r="Q15" s="125">
        <v>15000</v>
      </c>
      <c r="R15" s="42"/>
      <c r="S15" s="22" t="s">
        <v>29</v>
      </c>
      <c r="T15" s="22" t="s">
        <v>168</v>
      </c>
      <c r="U15" s="22" t="s">
        <v>169</v>
      </c>
      <c r="AC15" s="198" t="s">
        <v>552</v>
      </c>
      <c r="AD15" s="198"/>
    </row>
    <row r="16" spans="1:31" s="5" customFormat="1" ht="66">
      <c r="A16" s="27" t="s">
        <v>22</v>
      </c>
      <c r="B16" s="22">
        <v>3</v>
      </c>
      <c r="C16" s="56" t="s">
        <v>142</v>
      </c>
      <c r="D16" s="56" t="str">
        <f>VLOOKUP(C16,PDOT!$A$4:$B$11,2,0)</f>
        <v>Fortalecer los mecanismos de participación ciudadana en la gestión pública y en la implementación de proyectos de desarrollo, asegurando la transparencia y la rendición de cuentas de las autoridades locales.</v>
      </c>
      <c r="E16" s="184"/>
      <c r="F16" s="66" t="s">
        <v>295</v>
      </c>
      <c r="G16" s="93" t="s">
        <v>388</v>
      </c>
      <c r="H16" s="27" t="s">
        <v>362</v>
      </c>
      <c r="I16" s="27" t="str">
        <f>VLOOKUP(H16,PDOT!$B$28:$C$56,2,0)</f>
        <v>Numero de visitas a asentamientos humanos consolidados desntro y fuera del Cantón</v>
      </c>
      <c r="J16" s="31">
        <v>0.25</v>
      </c>
      <c r="K16" s="31">
        <v>0.25</v>
      </c>
      <c r="L16" s="31">
        <v>0.25</v>
      </c>
      <c r="M16" s="36">
        <v>0.25</v>
      </c>
      <c r="N16" s="85" t="str">
        <f t="shared" si="0"/>
        <v>ENERO</v>
      </c>
      <c r="O16" s="85" t="str">
        <f t="shared" si="1"/>
        <v>DICIEMBRE</v>
      </c>
      <c r="P16" s="44" t="s">
        <v>230</v>
      </c>
      <c r="Q16" s="125">
        <v>3000</v>
      </c>
      <c r="R16" s="42"/>
      <c r="S16" s="22" t="s">
        <v>29</v>
      </c>
      <c r="T16" s="22" t="s">
        <v>168</v>
      </c>
      <c r="U16" s="22" t="s">
        <v>169</v>
      </c>
      <c r="V16" s="74"/>
      <c r="AC16"/>
      <c r="AD16"/>
      <c r="AE16"/>
    </row>
    <row r="17" spans="1:25" s="5" customFormat="1" ht="66">
      <c r="A17" s="27" t="s">
        <v>22</v>
      </c>
      <c r="B17" s="22">
        <v>4</v>
      </c>
      <c r="C17" s="56" t="s">
        <v>142</v>
      </c>
      <c r="D17" s="56" t="str">
        <f>VLOOKUP(C17,PDOT!$A$4:$B$11,2,0)</f>
        <v>Fortalecer los mecanismos de participación ciudadana en la gestión pública y en la implementación de proyectos de desarrollo, asegurando la transparencia y la rendición de cuentas de las autoridades locales.</v>
      </c>
      <c r="E17" s="184"/>
      <c r="F17" s="66" t="s">
        <v>296</v>
      </c>
      <c r="G17" s="93" t="s">
        <v>298</v>
      </c>
      <c r="H17" s="27" t="s">
        <v>362</v>
      </c>
      <c r="I17" s="27" t="str">
        <f>VLOOKUP(H17,PDOT!$B$28:$C$56,2,0)</f>
        <v>Numero de visitas a asentamientos humanos consolidados desntro y fuera del Cantón</v>
      </c>
      <c r="J17" s="31">
        <v>0.25</v>
      </c>
      <c r="K17" s="31">
        <v>0.25</v>
      </c>
      <c r="L17" s="31">
        <v>0.25</v>
      </c>
      <c r="M17" s="36">
        <v>0.25</v>
      </c>
      <c r="N17" s="85" t="str">
        <f t="shared" si="0"/>
        <v>ENERO</v>
      </c>
      <c r="O17" s="85" t="str">
        <f t="shared" si="1"/>
        <v>DICIEMBRE</v>
      </c>
      <c r="P17" s="44" t="s">
        <v>230</v>
      </c>
      <c r="Q17" s="125">
        <v>2000</v>
      </c>
      <c r="R17" s="42"/>
      <c r="S17" s="22" t="s">
        <v>29</v>
      </c>
      <c r="T17" s="22" t="s">
        <v>168</v>
      </c>
      <c r="U17" s="22" t="s">
        <v>169</v>
      </c>
    </row>
    <row r="18" spans="1:25" s="5" customFormat="1" ht="66">
      <c r="A18" s="27" t="s">
        <v>22</v>
      </c>
      <c r="B18" s="22">
        <v>5</v>
      </c>
      <c r="C18" s="56" t="s">
        <v>142</v>
      </c>
      <c r="D18" s="56" t="str">
        <f>VLOOKUP(C18,PDOT!$A$4:$B$11,2,0)</f>
        <v>Fortalecer los mecanismos de participación ciudadana en la gestión pública y en la implementación de proyectos de desarrollo, asegurando la transparencia y la rendición de cuentas de las autoridades locales.</v>
      </c>
      <c r="E18" s="184"/>
      <c r="F18" s="66" t="s">
        <v>191</v>
      </c>
      <c r="G18" s="93" t="s">
        <v>294</v>
      </c>
      <c r="H18" s="27" t="s">
        <v>362</v>
      </c>
      <c r="I18" s="27" t="str">
        <f>VLOOKUP(H18,PDOT!$B$28:$C$56,2,0)</f>
        <v>Numero de visitas a asentamientos humanos consolidados desntro y fuera del Cantón</v>
      </c>
      <c r="J18" s="31">
        <v>0.25</v>
      </c>
      <c r="K18" s="31">
        <v>0.25</v>
      </c>
      <c r="L18" s="31">
        <v>0.25</v>
      </c>
      <c r="M18" s="36">
        <v>0.25</v>
      </c>
      <c r="N18" s="85" t="str">
        <f t="shared" si="0"/>
        <v>ENERO</v>
      </c>
      <c r="O18" s="85" t="str">
        <f t="shared" si="1"/>
        <v>DICIEMBRE</v>
      </c>
      <c r="P18" s="44" t="s">
        <v>231</v>
      </c>
      <c r="Q18" s="125">
        <v>784</v>
      </c>
      <c r="R18" s="42"/>
      <c r="S18" s="22" t="s">
        <v>29</v>
      </c>
      <c r="T18" s="22" t="s">
        <v>168</v>
      </c>
      <c r="U18" s="22" t="s">
        <v>169</v>
      </c>
    </row>
    <row r="19" spans="1:25" s="5" customFormat="1" ht="66">
      <c r="A19" s="27" t="s">
        <v>22</v>
      </c>
      <c r="B19" s="22">
        <v>6</v>
      </c>
      <c r="C19" s="56" t="s">
        <v>142</v>
      </c>
      <c r="D19" s="56" t="str">
        <f>VLOOKUP(C19,PDOT!$A$4:$B$11,2,0)</f>
        <v>Fortalecer los mecanismos de participación ciudadana en la gestión pública y en la implementación de proyectos de desarrollo, asegurando la transparencia y la rendición de cuentas de las autoridades locales.</v>
      </c>
      <c r="E19" s="184"/>
      <c r="F19" s="66" t="s">
        <v>299</v>
      </c>
      <c r="G19" s="93" t="s">
        <v>297</v>
      </c>
      <c r="H19" s="27" t="s">
        <v>362</v>
      </c>
      <c r="I19" s="27" t="str">
        <f>VLOOKUP(H19,PDOT!$B$28:$C$56,2,0)</f>
        <v>Numero de visitas a asentamientos humanos consolidados desntro y fuera del Cantón</v>
      </c>
      <c r="J19" s="31">
        <v>0.25</v>
      </c>
      <c r="K19" s="31">
        <v>0.25</v>
      </c>
      <c r="L19" s="31">
        <v>0.25</v>
      </c>
      <c r="M19" s="36">
        <v>0.25</v>
      </c>
      <c r="N19" s="85" t="str">
        <f t="shared" ref="N19:N20" si="4">IF(J19,"ENERO",IF(K19,"ABRIL",IF(L19,"JULIO",IF(M19,"DICIEMBRE",0))))</f>
        <v>ENERO</v>
      </c>
      <c r="O19" s="85" t="str">
        <f t="shared" ref="O19:O20" si="5">IF(M19,"DICIEMBRE",IF(L19,"SEPTIEMBRE",IF(K19,"JUNIO",IF(J19,"MARZO",0))))</f>
        <v>DICIEMBRE</v>
      </c>
      <c r="P19" s="44" t="s">
        <v>231</v>
      </c>
      <c r="Q19" s="125">
        <v>8000</v>
      </c>
      <c r="R19" s="42"/>
      <c r="S19" s="22" t="s">
        <v>300</v>
      </c>
      <c r="T19" s="22" t="s">
        <v>168</v>
      </c>
      <c r="U19" s="22" t="s">
        <v>169</v>
      </c>
    </row>
    <row r="20" spans="1:25" s="5" customFormat="1" ht="66">
      <c r="A20" s="27" t="s">
        <v>22</v>
      </c>
      <c r="B20" s="22">
        <v>7</v>
      </c>
      <c r="C20" s="56" t="s">
        <v>142</v>
      </c>
      <c r="D20" s="56" t="str">
        <f>VLOOKUP(C20,PDOT!$A$4:$B$11,2,0)</f>
        <v>Fortalecer los mecanismos de participación ciudadana en la gestión pública y en la implementación de proyectos de desarrollo, asegurando la transparencia y la rendición de cuentas de las autoridades locales.</v>
      </c>
      <c r="E20" s="185"/>
      <c r="F20" s="66" t="s">
        <v>301</v>
      </c>
      <c r="G20" s="93" t="s">
        <v>302</v>
      </c>
      <c r="H20" s="27" t="s">
        <v>362</v>
      </c>
      <c r="I20" s="27" t="str">
        <f>VLOOKUP(H20,PDOT!$B$28:$C$56,2,0)</f>
        <v>Numero de visitas a asentamientos humanos consolidados desntro y fuera del Cantón</v>
      </c>
      <c r="J20" s="31">
        <v>0.25</v>
      </c>
      <c r="K20" s="31">
        <v>0.25</v>
      </c>
      <c r="L20" s="31">
        <v>0.25</v>
      </c>
      <c r="M20" s="36">
        <v>0.25</v>
      </c>
      <c r="N20" s="85" t="str">
        <f t="shared" si="4"/>
        <v>ENERO</v>
      </c>
      <c r="O20" s="85" t="str">
        <f t="shared" si="5"/>
        <v>DICIEMBRE</v>
      </c>
      <c r="P20" s="44" t="s">
        <v>231</v>
      </c>
      <c r="Q20" s="125">
        <v>7000</v>
      </c>
      <c r="R20" s="42"/>
      <c r="S20" s="22" t="s">
        <v>300</v>
      </c>
      <c r="T20" s="22" t="s">
        <v>168</v>
      </c>
      <c r="U20" s="22" t="s">
        <v>169</v>
      </c>
      <c r="V20" s="74">
        <f>+SUM(Q14:Q20)</f>
        <v>39500</v>
      </c>
    </row>
    <row r="21" spans="1:25" s="5" customFormat="1" ht="66">
      <c r="A21" s="27" t="s">
        <v>22</v>
      </c>
      <c r="B21" s="22">
        <v>8</v>
      </c>
      <c r="C21" s="56" t="s">
        <v>142</v>
      </c>
      <c r="D21" s="56" t="str">
        <f>VLOOKUP(C21,PDOT!$A$4:$B$11,2,0)</f>
        <v>Fortalecer los mecanismos de participación ciudadana en la gestión pública y en la implementación de proyectos de desarrollo, asegurando la transparencia y la rendición de cuentas de las autoridades locales.</v>
      </c>
      <c r="E21" s="182" t="s">
        <v>289</v>
      </c>
      <c r="F21" s="66" t="s">
        <v>171</v>
      </c>
      <c r="G21" s="11" t="s">
        <v>303</v>
      </c>
      <c r="H21" s="27" t="s">
        <v>362</v>
      </c>
      <c r="I21" s="27" t="str">
        <f>VLOOKUP(H21,PDOT!$B$28:$C$56,2,0)</f>
        <v>Numero de visitas a asentamientos humanos consolidados desntro y fuera del Cantón</v>
      </c>
      <c r="J21" s="31">
        <v>0.25</v>
      </c>
      <c r="K21" s="31">
        <v>0.25</v>
      </c>
      <c r="L21" s="31">
        <v>0.25</v>
      </c>
      <c r="M21" s="36">
        <v>0.25</v>
      </c>
      <c r="N21" s="85" t="str">
        <f t="shared" si="0"/>
        <v>ENERO</v>
      </c>
      <c r="O21" s="85" t="str">
        <f t="shared" si="1"/>
        <v>DICIEMBRE</v>
      </c>
      <c r="P21" s="44" t="s">
        <v>231</v>
      </c>
      <c r="Q21" s="125">
        <v>28000</v>
      </c>
      <c r="R21" s="42"/>
      <c r="S21" s="22" t="s">
        <v>284</v>
      </c>
      <c r="T21" s="22" t="s">
        <v>168</v>
      </c>
      <c r="U21" s="22" t="s">
        <v>169</v>
      </c>
      <c r="V21" s="1"/>
    </row>
    <row r="22" spans="1:25" s="5" customFormat="1" ht="66">
      <c r="A22" s="27" t="s">
        <v>22</v>
      </c>
      <c r="B22" s="22">
        <v>10</v>
      </c>
      <c r="C22" s="56" t="s">
        <v>136</v>
      </c>
      <c r="D22" s="56" t="str">
        <f>VLOOKUP(C22,PDOT!$A$4:$B$11,2,0)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2" s="182"/>
      <c r="F22" s="66" t="s">
        <v>223</v>
      </c>
      <c r="G22" s="11" t="s">
        <v>304</v>
      </c>
      <c r="H22" s="27" t="s">
        <v>362</v>
      </c>
      <c r="I22" s="27" t="str">
        <f>VLOOKUP(H22,PDOT!$B$28:$C$56,2,0)</f>
        <v>Numero de visitas a asentamientos humanos consolidados desntro y fuera del Cantón</v>
      </c>
      <c r="J22" s="31">
        <v>0.25</v>
      </c>
      <c r="K22" s="31">
        <v>0.25</v>
      </c>
      <c r="L22" s="31">
        <v>0.25</v>
      </c>
      <c r="M22" s="36">
        <v>0.25</v>
      </c>
      <c r="N22" s="85" t="str">
        <f t="shared" si="0"/>
        <v>ENERO</v>
      </c>
      <c r="O22" s="85" t="str">
        <f t="shared" si="1"/>
        <v>DICIEMBRE</v>
      </c>
      <c r="P22" s="44" t="s">
        <v>231</v>
      </c>
      <c r="Q22" s="125">
        <v>340000</v>
      </c>
      <c r="R22" s="42"/>
      <c r="S22" s="22" t="s">
        <v>284</v>
      </c>
      <c r="T22" s="22" t="s">
        <v>168</v>
      </c>
      <c r="U22" s="22" t="s">
        <v>169</v>
      </c>
      <c r="V22" s="75" t="s">
        <v>181</v>
      </c>
    </row>
    <row r="23" spans="1:25" s="5" customFormat="1" ht="66">
      <c r="A23" s="27" t="s">
        <v>22</v>
      </c>
      <c r="B23" s="22">
        <v>11</v>
      </c>
      <c r="C23" s="56" t="s">
        <v>142</v>
      </c>
      <c r="D23" s="56" t="str">
        <f>VLOOKUP(C23,PDOT!$A$4:$B$11,2,0)</f>
        <v>Fortalecer los mecanismos de participación ciudadana en la gestión pública y en la implementación de proyectos de desarrollo, asegurando la transparencia y la rendición de cuentas de las autoridades locales.</v>
      </c>
      <c r="E23" s="182"/>
      <c r="F23" s="66" t="s">
        <v>224</v>
      </c>
      <c r="G23" s="11" t="s">
        <v>305</v>
      </c>
      <c r="H23" s="27" t="s">
        <v>362</v>
      </c>
      <c r="I23" s="27" t="str">
        <f>VLOOKUP(H23,PDOT!$B$28:$C$56,2,0)</f>
        <v>Numero de visitas a asentamientos humanos consolidados desntro y fuera del Cantón</v>
      </c>
      <c r="J23" s="31">
        <v>0.25</v>
      </c>
      <c r="K23" s="31">
        <v>0.25</v>
      </c>
      <c r="L23" s="31">
        <v>0.25</v>
      </c>
      <c r="M23" s="36">
        <v>0.25</v>
      </c>
      <c r="N23" s="85" t="str">
        <f t="shared" si="0"/>
        <v>ENERO</v>
      </c>
      <c r="O23" s="85" t="str">
        <f t="shared" si="1"/>
        <v>DICIEMBRE</v>
      </c>
      <c r="P23" s="44" t="s">
        <v>231</v>
      </c>
      <c r="Q23" s="125">
        <v>5000</v>
      </c>
      <c r="R23" s="42"/>
      <c r="S23" s="22" t="s">
        <v>284</v>
      </c>
      <c r="T23" s="22" t="s">
        <v>168</v>
      </c>
      <c r="U23" s="22" t="s">
        <v>169</v>
      </c>
    </row>
    <row r="24" spans="1:25" s="5" customFormat="1" ht="66">
      <c r="A24" s="27" t="s">
        <v>22</v>
      </c>
      <c r="B24" s="22">
        <v>12</v>
      </c>
      <c r="C24" s="56" t="s">
        <v>142</v>
      </c>
      <c r="D24" s="56" t="str">
        <f>VLOOKUP(C24,PDOT!$A$4:$B$11,2,0)</f>
        <v>Fortalecer los mecanismos de participación ciudadana en la gestión pública y en la implementación de proyectos de desarrollo, asegurando la transparencia y la rendición de cuentas de las autoridades locales.</v>
      </c>
      <c r="E24" s="182"/>
      <c r="F24" s="66" t="s">
        <v>191</v>
      </c>
      <c r="G24" s="11" t="s">
        <v>294</v>
      </c>
      <c r="H24" s="27" t="s">
        <v>362</v>
      </c>
      <c r="I24" s="27" t="str">
        <f>VLOOKUP(H24,PDOT!$B$28:$C$56,2,0)</f>
        <v>Numero de visitas a asentamientos humanos consolidados desntro y fuera del Cantón</v>
      </c>
      <c r="J24" s="31">
        <v>0.25</v>
      </c>
      <c r="K24" s="31">
        <v>0.25</v>
      </c>
      <c r="L24" s="31">
        <v>0.25</v>
      </c>
      <c r="M24" s="36">
        <v>0.25</v>
      </c>
      <c r="N24" s="85" t="str">
        <f t="shared" si="0"/>
        <v>ENERO</v>
      </c>
      <c r="O24" s="85" t="str">
        <f t="shared" si="1"/>
        <v>DICIEMBRE</v>
      </c>
      <c r="P24" s="44" t="s">
        <v>231</v>
      </c>
      <c r="Q24" s="125">
        <v>2500</v>
      </c>
      <c r="R24" s="47"/>
      <c r="S24" s="22" t="s">
        <v>31</v>
      </c>
      <c r="T24" s="22" t="s">
        <v>168</v>
      </c>
      <c r="U24" s="22" t="s">
        <v>169</v>
      </c>
    </row>
    <row r="25" spans="1:25" s="5" customFormat="1" ht="66">
      <c r="A25" s="27" t="s">
        <v>22</v>
      </c>
      <c r="B25" s="22">
        <v>13</v>
      </c>
      <c r="C25" s="56" t="s">
        <v>142</v>
      </c>
      <c r="D25" s="56" t="str">
        <f>VLOOKUP(C25,PDOT!$A$4:$B$11,2,0)</f>
        <v>Fortalecer los mecanismos de participación ciudadana en la gestión pública y en la implementación de proyectos de desarrollo, asegurando la transparencia y la rendición de cuentas de las autoridades locales.</v>
      </c>
      <c r="E25" s="182"/>
      <c r="F25" s="66" t="s">
        <v>170</v>
      </c>
      <c r="G25" s="93" t="s">
        <v>302</v>
      </c>
      <c r="H25" s="27" t="s">
        <v>362</v>
      </c>
      <c r="I25" s="27" t="str">
        <f>VLOOKUP(H25,PDOT!$B$28:$C$56,2,0)</f>
        <v>Numero de visitas a asentamientos humanos consolidados desntro y fuera del Cantón</v>
      </c>
      <c r="J25" s="31">
        <v>0.25</v>
      </c>
      <c r="K25" s="31">
        <v>0.25</v>
      </c>
      <c r="L25" s="31">
        <v>0.25</v>
      </c>
      <c r="M25" s="36">
        <v>0.25</v>
      </c>
      <c r="N25" s="85" t="str">
        <f t="shared" si="0"/>
        <v>ENERO</v>
      </c>
      <c r="O25" s="85" t="str">
        <f t="shared" si="1"/>
        <v>DICIEMBRE</v>
      </c>
      <c r="P25" s="44" t="s">
        <v>231</v>
      </c>
      <c r="Q25" s="125">
        <v>4000</v>
      </c>
      <c r="R25" s="42"/>
      <c r="S25" s="22" t="s">
        <v>284</v>
      </c>
      <c r="T25" s="22" t="s">
        <v>168</v>
      </c>
      <c r="U25" s="22" t="s">
        <v>169</v>
      </c>
    </row>
    <row r="26" spans="1:25" s="5" customFormat="1" ht="17.25" thickBot="1">
      <c r="A26" s="173" t="s">
        <v>20</v>
      </c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21">
        <f>+SUM(Q14:Q25)</f>
        <v>419000</v>
      </c>
      <c r="R26" s="45"/>
      <c r="S26" s="46"/>
      <c r="T26" s="46"/>
      <c r="U26" s="46"/>
    </row>
    <row r="27" spans="1:25" s="76" customFormat="1" ht="34.5" thickBot="1">
      <c r="A27" s="188" t="s">
        <v>285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</row>
    <row r="28" spans="1:25" s="5" customFormat="1" ht="16.5">
      <c r="A28" s="162" t="s">
        <v>1</v>
      </c>
      <c r="B28" s="161" t="s">
        <v>2</v>
      </c>
      <c r="C28" s="159" t="s">
        <v>138</v>
      </c>
      <c r="D28" s="163" t="s">
        <v>137</v>
      </c>
      <c r="E28" s="146" t="s">
        <v>287</v>
      </c>
      <c r="F28" s="164" t="s">
        <v>4</v>
      </c>
      <c r="G28" s="142" t="s">
        <v>292</v>
      </c>
      <c r="H28" s="165" t="s">
        <v>5</v>
      </c>
      <c r="I28" s="166" t="s">
        <v>6</v>
      </c>
      <c r="J28" s="161" t="s">
        <v>390</v>
      </c>
      <c r="K28" s="161"/>
      <c r="L28" s="161"/>
      <c r="M28" s="161"/>
      <c r="N28" s="160" t="s">
        <v>8</v>
      </c>
      <c r="O28" s="161" t="s">
        <v>9</v>
      </c>
      <c r="P28" s="161" t="s">
        <v>10</v>
      </c>
      <c r="Q28" s="167" t="s">
        <v>11</v>
      </c>
      <c r="R28" s="168" t="s">
        <v>12</v>
      </c>
      <c r="S28" s="161" t="s">
        <v>13</v>
      </c>
      <c r="T28" s="161" t="s">
        <v>162</v>
      </c>
      <c r="U28" s="161" t="s">
        <v>14</v>
      </c>
    </row>
    <row r="29" spans="1:25" s="5" customFormat="1" ht="16.5">
      <c r="A29" s="162"/>
      <c r="B29" s="161"/>
      <c r="C29" s="159"/>
      <c r="D29" s="163"/>
      <c r="E29" s="147"/>
      <c r="F29" s="164"/>
      <c r="G29" s="143"/>
      <c r="H29" s="165"/>
      <c r="I29" s="166"/>
      <c r="J29" s="2" t="s">
        <v>15</v>
      </c>
      <c r="K29" s="2" t="s">
        <v>16</v>
      </c>
      <c r="L29" s="2" t="s">
        <v>17</v>
      </c>
      <c r="M29" s="38" t="s">
        <v>18</v>
      </c>
      <c r="N29" s="160"/>
      <c r="O29" s="161"/>
      <c r="P29" s="161"/>
      <c r="Q29" s="167"/>
      <c r="R29" s="168"/>
      <c r="S29" s="161"/>
      <c r="T29" s="161"/>
      <c r="U29" s="161"/>
    </row>
    <row r="30" spans="1:25" s="5" customFormat="1" ht="66">
      <c r="A30" s="27" t="s">
        <v>47</v>
      </c>
      <c r="B30" s="22">
        <v>3</v>
      </c>
      <c r="C30" s="56" t="s">
        <v>142</v>
      </c>
      <c r="D30" s="56" t="str">
        <f>VLOOKUP(C30,PDOT!$A$4:$B$11,2,0)</f>
        <v>Fortalecer los mecanismos de participación ciudadana en la gestión pública y en la implementación de proyectos de desarrollo, asegurando la transparencia y la rendición de cuentas de las autoridades locales.</v>
      </c>
      <c r="E30" s="186"/>
      <c r="F30" s="65" t="s">
        <v>242</v>
      </c>
      <c r="G30" s="11"/>
      <c r="H30" s="11" t="s">
        <v>360</v>
      </c>
      <c r="I30" s="27" t="str">
        <f>VLOOKUP(H30,PDOT!$B$28:$C$56,2,0)</f>
        <v>Porcentaje de adquisiciones, y procedimientos institucionales realizados vs Porcentaje de adquisiciones, y procedimientos institucionales terminados con éxito.</v>
      </c>
      <c r="J30" s="33">
        <v>0.25</v>
      </c>
      <c r="K30" s="33">
        <v>0.25</v>
      </c>
      <c r="L30" s="33">
        <v>0.25</v>
      </c>
      <c r="M30" s="39">
        <v>0.25</v>
      </c>
      <c r="N30" s="85" t="str">
        <f t="shared" ref="N30:N32" si="6">IF(J30,"ENERO",IF(K30,"ABRIL",IF(L30,"JULIO",IF(M30,"DICIEMBRE",0))))</f>
        <v>ENERO</v>
      </c>
      <c r="O30" s="85" t="str">
        <f t="shared" ref="O30:O32" si="7">IF(M30,"DICIEMBRE",IF(L30,"SEPTIEMBRE",IF(K30,"JUNIO",IF(J30,"MARZO",0))))</f>
        <v>DICIEMBRE</v>
      </c>
      <c r="P30" s="22"/>
      <c r="Q30" s="126">
        <v>5000</v>
      </c>
      <c r="R30" s="42"/>
      <c r="S30" s="22" t="s">
        <v>52</v>
      </c>
      <c r="T30" s="22" t="s">
        <v>168</v>
      </c>
      <c r="U30" s="22" t="s">
        <v>169</v>
      </c>
      <c r="Y30" s="74"/>
    </row>
    <row r="31" spans="1:25" s="5" customFormat="1" ht="66">
      <c r="A31" s="27" t="s">
        <v>47</v>
      </c>
      <c r="B31" s="22">
        <v>4</v>
      </c>
      <c r="C31" s="56" t="s">
        <v>142</v>
      </c>
      <c r="D31" s="56" t="str">
        <f>VLOOKUP(C31,PDOT!$A$4:$B$11,2,0)</f>
        <v>Fortalecer los mecanismos de participación ciudadana en la gestión pública y en la implementación de proyectos de desarrollo, asegurando la transparencia y la rendición de cuentas de las autoridades locales.</v>
      </c>
      <c r="E31" s="186"/>
      <c r="F31" s="65" t="s">
        <v>241</v>
      </c>
      <c r="G31" s="11"/>
      <c r="H31" s="11" t="s">
        <v>360</v>
      </c>
      <c r="I31" s="27" t="str">
        <f>VLOOKUP(H31,PDOT!$B$28:$C$56,2,0)</f>
        <v>Porcentaje de adquisiciones, y procedimientos institucionales realizados vs Porcentaje de adquisiciones, y procedimientos institucionales terminados con éxito.</v>
      </c>
      <c r="J31" s="33">
        <v>0.25</v>
      </c>
      <c r="K31" s="33">
        <v>0.25</v>
      </c>
      <c r="L31" s="33">
        <v>0.25</v>
      </c>
      <c r="M31" s="39">
        <v>0.25</v>
      </c>
      <c r="N31" s="85" t="str">
        <f t="shared" si="6"/>
        <v>ENERO</v>
      </c>
      <c r="O31" s="85" t="str">
        <f t="shared" si="7"/>
        <v>DICIEMBRE</v>
      </c>
      <c r="P31" s="22"/>
      <c r="Q31" s="126">
        <v>5500</v>
      </c>
      <c r="R31" s="42"/>
      <c r="S31" s="22" t="s">
        <v>52</v>
      </c>
      <c r="T31" s="22" t="s">
        <v>168</v>
      </c>
      <c r="U31" s="22" t="s">
        <v>169</v>
      </c>
      <c r="Y31" s="74"/>
    </row>
    <row r="32" spans="1:25" s="5" customFormat="1" ht="66">
      <c r="A32" s="27" t="s">
        <v>47</v>
      </c>
      <c r="B32" s="22">
        <v>5</v>
      </c>
      <c r="C32" s="56" t="s">
        <v>142</v>
      </c>
      <c r="D32" s="56" t="str">
        <f>VLOOKUP(C32,PDOT!$A$4:$B$11,2,0)</f>
        <v>Fortalecer los mecanismos de participación ciudadana en la gestión pública y en la implementación de proyectos de desarrollo, asegurando la transparencia y la rendición de cuentas de las autoridades locales.</v>
      </c>
      <c r="E32" s="187"/>
      <c r="F32" s="65" t="s">
        <v>243</v>
      </c>
      <c r="G32" s="11"/>
      <c r="H32" s="11" t="s">
        <v>360</v>
      </c>
      <c r="I32" s="27" t="str">
        <f>VLOOKUP(H32,PDOT!$B$28:$C$56,2,0)</f>
        <v>Porcentaje de adquisiciones, y procedimientos institucionales realizados vs Porcentaje de adquisiciones, y procedimientos institucionales terminados con éxito.</v>
      </c>
      <c r="J32" s="33">
        <v>0.25</v>
      </c>
      <c r="K32" s="33">
        <v>0.25</v>
      </c>
      <c r="L32" s="33">
        <v>0.25</v>
      </c>
      <c r="M32" s="39">
        <v>0.25</v>
      </c>
      <c r="N32" s="85" t="str">
        <f t="shared" si="6"/>
        <v>ENERO</v>
      </c>
      <c r="O32" s="85" t="str">
        <f t="shared" si="7"/>
        <v>DICIEMBRE</v>
      </c>
      <c r="P32" s="22"/>
      <c r="Q32" s="126">
        <v>17200</v>
      </c>
      <c r="R32" s="42"/>
      <c r="S32" s="22" t="s">
        <v>52</v>
      </c>
      <c r="T32" s="22" t="s">
        <v>168</v>
      </c>
      <c r="U32" s="22" t="s">
        <v>169</v>
      </c>
    </row>
    <row r="33" spans="1:22" s="5" customFormat="1" ht="17.25" thickBot="1">
      <c r="A33" s="173" t="s">
        <v>20</v>
      </c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21">
        <f>SUM(Q30:Q32)</f>
        <v>27700</v>
      </c>
      <c r="R33" s="45"/>
      <c r="S33" s="46"/>
      <c r="T33" s="46"/>
      <c r="U33" s="46"/>
    </row>
    <row r="34" spans="1:22" s="76" customFormat="1" ht="34.5" thickBot="1">
      <c r="A34" s="188" t="s">
        <v>607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89"/>
      <c r="T34" s="189"/>
      <c r="U34" s="189"/>
    </row>
    <row r="35" spans="1:22" s="5" customFormat="1" ht="16.5">
      <c r="A35" s="162" t="s">
        <v>1</v>
      </c>
      <c r="B35" s="161" t="s">
        <v>2</v>
      </c>
      <c r="C35" s="159" t="s">
        <v>138</v>
      </c>
      <c r="D35" s="163" t="s">
        <v>137</v>
      </c>
      <c r="E35" s="146" t="s">
        <v>287</v>
      </c>
      <c r="F35" s="164" t="s">
        <v>4</v>
      </c>
      <c r="G35" s="142" t="s">
        <v>292</v>
      </c>
      <c r="H35" s="165" t="s">
        <v>5</v>
      </c>
      <c r="I35" s="166" t="s">
        <v>6</v>
      </c>
      <c r="J35" s="161" t="s">
        <v>390</v>
      </c>
      <c r="K35" s="161"/>
      <c r="L35" s="161"/>
      <c r="M35" s="161"/>
      <c r="N35" s="160" t="s">
        <v>8</v>
      </c>
      <c r="O35" s="161" t="s">
        <v>9</v>
      </c>
      <c r="P35" s="161" t="s">
        <v>10</v>
      </c>
      <c r="Q35" s="167" t="s">
        <v>11</v>
      </c>
      <c r="R35" s="168" t="s">
        <v>12</v>
      </c>
      <c r="S35" s="161" t="s">
        <v>13</v>
      </c>
      <c r="T35" s="161" t="s">
        <v>162</v>
      </c>
      <c r="U35" s="161" t="s">
        <v>14</v>
      </c>
    </row>
    <row r="36" spans="1:22" s="5" customFormat="1" ht="16.5">
      <c r="A36" s="162"/>
      <c r="B36" s="161"/>
      <c r="C36" s="159"/>
      <c r="D36" s="163"/>
      <c r="E36" s="147"/>
      <c r="F36" s="164"/>
      <c r="G36" s="143"/>
      <c r="H36" s="165"/>
      <c r="I36" s="166"/>
      <c r="J36" s="2" t="s">
        <v>15</v>
      </c>
      <c r="K36" s="2" t="s">
        <v>16</v>
      </c>
      <c r="L36" s="2" t="s">
        <v>17</v>
      </c>
      <c r="M36" s="38" t="s">
        <v>18</v>
      </c>
      <c r="N36" s="160"/>
      <c r="O36" s="161"/>
      <c r="P36" s="161"/>
      <c r="Q36" s="167"/>
      <c r="R36" s="168"/>
      <c r="S36" s="161"/>
      <c r="T36" s="161"/>
      <c r="U36" s="161"/>
    </row>
    <row r="37" spans="1:22" s="5" customFormat="1" ht="66">
      <c r="A37" s="27" t="s">
        <v>48</v>
      </c>
      <c r="B37" s="22">
        <v>1</v>
      </c>
      <c r="C37" s="56" t="s">
        <v>142</v>
      </c>
      <c r="D37" s="58" t="str">
        <f>VLOOKUP(C37,[2]PDOT!$A$4:$B$10,2,0)</f>
        <v>Fortalecer la estructura institucional para garantizar un sistema de gestión eficiente y de calidad que promueva la participación ciudadana</v>
      </c>
      <c r="E37" s="152" t="s">
        <v>290</v>
      </c>
      <c r="F37" s="65" t="s">
        <v>307</v>
      </c>
      <c r="G37" s="11" t="s">
        <v>306</v>
      </c>
      <c r="H37" s="11" t="s">
        <v>360</v>
      </c>
      <c r="I37" s="27" t="str">
        <f>VLOOKUP(H37,PDOT!$B$28:$C$56,2,0)</f>
        <v>Porcentaje de adquisiciones, y procedimientos institucionales realizados vs Porcentaje de adquisiciones, y procedimientos institucionales terminados con éxito.</v>
      </c>
      <c r="J37" s="33">
        <v>0.25</v>
      </c>
      <c r="K37" s="33">
        <v>0.25</v>
      </c>
      <c r="L37" s="33">
        <v>0.25</v>
      </c>
      <c r="M37" s="39">
        <v>0.25</v>
      </c>
      <c r="N37" s="85" t="str">
        <f t="shared" ref="N37" si="8">IF(J37,"ENERO",IF(K37,"ABRIL",IF(L37,"JULIO",IF(M37,"DICIEMBRE",0))))</f>
        <v>ENERO</v>
      </c>
      <c r="O37" s="85" t="str">
        <f>IF(M37,"DICIEMBRE",IF(L37,"SEPTIEMBRE",IF(K37,"JUNIO",IF(J37,"ENERO",0))))</f>
        <v>DICIEMBRE</v>
      </c>
      <c r="P37" s="22" t="s">
        <v>172</v>
      </c>
      <c r="Q37" s="125">
        <v>25000</v>
      </c>
      <c r="R37" s="47"/>
      <c r="S37" s="22" t="s">
        <v>32</v>
      </c>
      <c r="T37" s="22" t="s">
        <v>173</v>
      </c>
      <c r="U37" s="22" t="s">
        <v>169</v>
      </c>
      <c r="V37" s="94"/>
    </row>
    <row r="38" spans="1:22" s="5" customFormat="1" ht="66">
      <c r="A38" s="27" t="s">
        <v>48</v>
      </c>
      <c r="B38" s="22">
        <v>2</v>
      </c>
      <c r="C38" s="56" t="s">
        <v>142</v>
      </c>
      <c r="D38" s="56" t="str">
        <f>VLOOKUP(C38,[2]PDOT!$A$4:$B$10,2,0)</f>
        <v>Fortalecer la estructura institucional para garantizar un sistema de gestión eficiente y de calidad que promueva la participación ciudadana</v>
      </c>
      <c r="E38" s="153"/>
      <c r="F38" s="65" t="s">
        <v>174</v>
      </c>
      <c r="G38" s="11" t="s">
        <v>305</v>
      </c>
      <c r="H38" s="11" t="s">
        <v>360</v>
      </c>
      <c r="I38" s="27" t="str">
        <f>VLOOKUP(H38,PDOT!$B$28:$C$56,2,0)</f>
        <v>Porcentaje de adquisiciones, y procedimientos institucionales realizados vs Porcentaje de adquisiciones, y procedimientos institucionales terminados con éxito.</v>
      </c>
      <c r="J38" s="33">
        <v>0.25</v>
      </c>
      <c r="K38" s="33">
        <v>0.25</v>
      </c>
      <c r="L38" s="33">
        <v>0.5</v>
      </c>
      <c r="M38" s="39"/>
      <c r="N38" s="85" t="str">
        <f t="shared" ref="N38" si="9">IF(J38,"ENERO",IF(K38,"ABRIL",IF(L38,"JULIO",IF(M38,"DICIEMBRE",0))))</f>
        <v>ENERO</v>
      </c>
      <c r="O38" s="85" t="str">
        <f>IF(M38,"DICIEMBRE",IF(L38,"SEPTIEMBRE",IF(K38,"JUNIO",IF(J38,"ENERO",0))))</f>
        <v>SEPTIEMBRE</v>
      </c>
      <c r="P38" s="22" t="s">
        <v>175</v>
      </c>
      <c r="Q38" s="125">
        <v>12000</v>
      </c>
      <c r="R38" s="47"/>
      <c r="S38" s="22" t="s">
        <v>32</v>
      </c>
      <c r="T38" s="22" t="s">
        <v>168</v>
      </c>
      <c r="U38" s="22" t="s">
        <v>169</v>
      </c>
    </row>
    <row r="39" spans="1:22" s="5" customFormat="1" ht="66">
      <c r="A39" s="27" t="s">
        <v>48</v>
      </c>
      <c r="B39" s="22">
        <v>3</v>
      </c>
      <c r="C39" s="56" t="s">
        <v>142</v>
      </c>
      <c r="D39" s="56" t="str">
        <f>VLOOKUP(C39,[2]PDOT!$A$4:$B$10,2,0)</f>
        <v>Fortalecer la estructura institucional para garantizar un sistema de gestión eficiente y de calidad que promueva la participación ciudadana</v>
      </c>
      <c r="E39" s="153"/>
      <c r="F39" s="65" t="s">
        <v>425</v>
      </c>
      <c r="G39" s="11" t="s">
        <v>308</v>
      </c>
      <c r="H39" s="11" t="s">
        <v>360</v>
      </c>
      <c r="I39" s="27" t="str">
        <f>VLOOKUP(H39,PDOT!$B$28:$C$56,2,0)</f>
        <v>Porcentaje de adquisiciones, y procedimientos institucionales realizados vs Porcentaje de adquisiciones, y procedimientos institucionales terminados con éxito.</v>
      </c>
      <c r="J39" s="33">
        <v>0.25</v>
      </c>
      <c r="K39" s="33">
        <v>0.25</v>
      </c>
      <c r="L39" s="33">
        <v>0.5</v>
      </c>
      <c r="M39" s="39"/>
      <c r="N39" s="85" t="str">
        <f t="shared" ref="N39:N64" si="10">IF(J39,"ENERO",IF(K39,"ABRIL",IF(L39,"JULIO",IF(M39,"DICIEMBRE",0))))</f>
        <v>ENERO</v>
      </c>
      <c r="O39" s="85" t="str">
        <f t="shared" ref="O39:O64" si="11">IF(M39,"DICIEMBRE",IF(L39,"SEPTIEMBRE",IF(K39,"JUNIO",IF(J39,"ENERO",0))))</f>
        <v>SEPTIEMBRE</v>
      </c>
      <c r="P39" s="22" t="s">
        <v>175</v>
      </c>
      <c r="Q39" s="125">
        <v>7000</v>
      </c>
      <c r="R39" s="47"/>
      <c r="S39" s="22" t="s">
        <v>32</v>
      </c>
      <c r="T39" s="22" t="s">
        <v>168</v>
      </c>
      <c r="U39" s="22" t="s">
        <v>169</v>
      </c>
    </row>
    <row r="40" spans="1:22" s="5" customFormat="1" ht="66">
      <c r="A40" s="27" t="s">
        <v>48</v>
      </c>
      <c r="B40" s="22">
        <v>4</v>
      </c>
      <c r="C40" s="56" t="s">
        <v>142</v>
      </c>
      <c r="D40" s="56" t="str">
        <f>VLOOKUP(C40,[2]PDOT!$A$4:$B$10,2,0)</f>
        <v>Fortalecer la estructura institucional para garantizar un sistema de gestión eficiente y de calidad que promueva la participación ciudadana</v>
      </c>
      <c r="E40" s="153"/>
      <c r="F40" s="65" t="s">
        <v>252</v>
      </c>
      <c r="G40" s="11" t="s">
        <v>309</v>
      </c>
      <c r="H40" s="11" t="s">
        <v>360</v>
      </c>
      <c r="I40" s="27" t="str">
        <f>VLOOKUP(H40,PDOT!$B$28:$C$56,2,0)</f>
        <v>Porcentaje de adquisiciones, y procedimientos institucionales realizados vs Porcentaje de adquisiciones, y procedimientos institucionales terminados con éxito.</v>
      </c>
      <c r="J40" s="33">
        <v>0.25</v>
      </c>
      <c r="K40" s="33">
        <v>0.25</v>
      </c>
      <c r="L40" s="33">
        <v>0.5</v>
      </c>
      <c r="M40" s="39"/>
      <c r="N40" s="85" t="str">
        <f t="shared" si="10"/>
        <v>ENERO</v>
      </c>
      <c r="O40" s="85" t="str">
        <f t="shared" si="11"/>
        <v>SEPTIEMBRE</v>
      </c>
      <c r="P40" s="22" t="s">
        <v>175</v>
      </c>
      <c r="Q40" s="125">
        <v>5000</v>
      </c>
      <c r="R40" s="47"/>
      <c r="S40" s="22" t="s">
        <v>32</v>
      </c>
      <c r="T40" s="22" t="s">
        <v>168</v>
      </c>
      <c r="U40" s="22" t="s">
        <v>169</v>
      </c>
    </row>
    <row r="41" spans="1:22" s="5" customFormat="1" ht="66">
      <c r="A41" s="27" t="s">
        <v>48</v>
      </c>
      <c r="B41" s="22">
        <v>5</v>
      </c>
      <c r="C41" s="56" t="s">
        <v>142</v>
      </c>
      <c r="D41" s="56" t="str">
        <f>VLOOKUP(C41,[2]PDOT!$A$4:$B$10,2,0)</f>
        <v>Fortalecer la estructura institucional para garantizar un sistema de gestión eficiente y de calidad que promueva la participación ciudadana</v>
      </c>
      <c r="E41" s="153"/>
      <c r="F41" s="65" t="s">
        <v>253</v>
      </c>
      <c r="G41" s="11" t="s">
        <v>297</v>
      </c>
      <c r="H41" s="11" t="s">
        <v>360</v>
      </c>
      <c r="I41" s="27" t="str">
        <f>VLOOKUP(H41,PDOT!$B$28:$C$56,2,0)</f>
        <v>Porcentaje de adquisiciones, y procedimientos institucionales realizados vs Porcentaje de adquisiciones, y procedimientos institucionales terminados con éxito.</v>
      </c>
      <c r="J41" s="33">
        <v>0.25</v>
      </c>
      <c r="K41" s="33">
        <v>0.25</v>
      </c>
      <c r="L41" s="33">
        <v>0.25</v>
      </c>
      <c r="M41" s="39">
        <v>0.25</v>
      </c>
      <c r="N41" s="85" t="str">
        <f t="shared" si="10"/>
        <v>ENERO</v>
      </c>
      <c r="O41" s="85" t="str">
        <f t="shared" si="11"/>
        <v>DICIEMBRE</v>
      </c>
      <c r="P41" s="22"/>
      <c r="Q41" s="125">
        <v>7000</v>
      </c>
      <c r="R41" s="47"/>
      <c r="S41" s="22" t="s">
        <v>32</v>
      </c>
      <c r="T41" s="22" t="s">
        <v>168</v>
      </c>
      <c r="U41" s="22" t="s">
        <v>169</v>
      </c>
    </row>
    <row r="42" spans="1:22" s="5" customFormat="1" ht="66">
      <c r="A42" s="27" t="s">
        <v>48</v>
      </c>
      <c r="B42" s="22">
        <v>7</v>
      </c>
      <c r="C42" s="56" t="s">
        <v>142</v>
      </c>
      <c r="D42" s="56" t="str">
        <f>VLOOKUP(C42,[2]PDOT!$A$4:$B$10,2,0)</f>
        <v>Fortalecer la estructura institucional para garantizar un sistema de gestión eficiente y de calidad que promueva la participación ciudadana</v>
      </c>
      <c r="E42" s="153"/>
      <c r="F42" s="65" t="s">
        <v>254</v>
      </c>
      <c r="G42" s="11" t="s">
        <v>298</v>
      </c>
      <c r="H42" s="11" t="s">
        <v>360</v>
      </c>
      <c r="I42" s="27" t="str">
        <f>VLOOKUP(H42,PDOT!$B$28:$C$56,2,0)</f>
        <v>Porcentaje de adquisiciones, y procedimientos institucionales realizados vs Porcentaje de adquisiciones, y procedimientos institucionales terminados con éxito.</v>
      </c>
      <c r="J42" s="33">
        <v>0.25</v>
      </c>
      <c r="K42" s="33">
        <v>0.25</v>
      </c>
      <c r="L42" s="33">
        <v>0.5</v>
      </c>
      <c r="M42" s="39"/>
      <c r="N42" s="85" t="str">
        <f t="shared" si="10"/>
        <v>ENERO</v>
      </c>
      <c r="O42" s="85" t="str">
        <f t="shared" si="11"/>
        <v>SEPTIEMBRE</v>
      </c>
      <c r="P42" s="22" t="s">
        <v>175</v>
      </c>
      <c r="Q42" s="125">
        <v>10000</v>
      </c>
      <c r="R42" s="47"/>
      <c r="S42" s="22" t="s">
        <v>32</v>
      </c>
      <c r="T42" s="22" t="s">
        <v>168</v>
      </c>
      <c r="U42" s="22" t="s">
        <v>169</v>
      </c>
    </row>
    <row r="43" spans="1:22" s="5" customFormat="1" ht="66">
      <c r="A43" s="27" t="s">
        <v>48</v>
      </c>
      <c r="B43" s="22">
        <v>8</v>
      </c>
      <c r="C43" s="56" t="s">
        <v>142</v>
      </c>
      <c r="D43" s="56" t="str">
        <f>VLOOKUP(C43,[2]PDOT!$A$4:$B$10,2,0)</f>
        <v>Fortalecer la estructura institucional para garantizar un sistema de gestión eficiente y de calidad que promueva la participación ciudadana</v>
      </c>
      <c r="E43" s="153"/>
      <c r="F43" s="65" t="s">
        <v>255</v>
      </c>
      <c r="G43" s="11" t="s">
        <v>297</v>
      </c>
      <c r="H43" s="11" t="s">
        <v>360</v>
      </c>
      <c r="I43" s="27" t="str">
        <f>VLOOKUP(H43,PDOT!$B$28:$C$56,2,0)</f>
        <v>Porcentaje de adquisiciones, y procedimientos institucionales realizados vs Porcentaje de adquisiciones, y procedimientos institucionales terminados con éxito.</v>
      </c>
      <c r="J43" s="33">
        <v>0.25</v>
      </c>
      <c r="K43" s="33">
        <v>0.25</v>
      </c>
      <c r="L43" s="33">
        <v>0.25</v>
      </c>
      <c r="M43" s="39">
        <v>0.25</v>
      </c>
      <c r="N43" s="85" t="str">
        <f t="shared" si="10"/>
        <v>ENERO</v>
      </c>
      <c r="O43" s="85" t="str">
        <f t="shared" si="11"/>
        <v>DICIEMBRE</v>
      </c>
      <c r="P43" s="22" t="s">
        <v>175</v>
      </c>
      <c r="Q43" s="125">
        <v>6000</v>
      </c>
      <c r="R43" s="47"/>
      <c r="S43" s="22" t="s">
        <v>32</v>
      </c>
      <c r="T43" s="22" t="s">
        <v>168</v>
      </c>
      <c r="U43" s="22" t="s">
        <v>169</v>
      </c>
    </row>
    <row r="44" spans="1:22" s="5" customFormat="1" ht="66">
      <c r="A44" s="27" t="s">
        <v>48</v>
      </c>
      <c r="B44" s="22">
        <v>10</v>
      </c>
      <c r="C44" s="56" t="s">
        <v>142</v>
      </c>
      <c r="D44" s="56" t="str">
        <f>VLOOKUP(C44,[2]PDOT!$A$4:$B$10,2,0)</f>
        <v>Fortalecer la estructura institucional para garantizar un sistema de gestión eficiente y de calidad que promueva la participación ciudadana</v>
      </c>
      <c r="E44" s="153"/>
      <c r="F44" s="65" t="s">
        <v>178</v>
      </c>
      <c r="G44" s="11" t="s">
        <v>394</v>
      </c>
      <c r="H44" s="11" t="s">
        <v>360</v>
      </c>
      <c r="I44" s="27" t="str">
        <f>VLOOKUP(H44,PDOT!$B$28:$C$56,2,0)</f>
        <v>Porcentaje de adquisiciones, y procedimientos institucionales realizados vs Porcentaje de adquisiciones, y procedimientos institucionales terminados con éxito.</v>
      </c>
      <c r="J44" s="33">
        <v>0.25</v>
      </c>
      <c r="K44" s="33">
        <v>0.25</v>
      </c>
      <c r="L44" s="33">
        <v>0.5</v>
      </c>
      <c r="M44" s="39"/>
      <c r="N44" s="85" t="str">
        <f t="shared" si="10"/>
        <v>ENERO</v>
      </c>
      <c r="O44" s="85" t="str">
        <f t="shared" si="11"/>
        <v>SEPTIEMBRE</v>
      </c>
      <c r="P44" s="22" t="s">
        <v>179</v>
      </c>
      <c r="Q44" s="125">
        <v>75000</v>
      </c>
      <c r="R44" s="47"/>
      <c r="S44" s="22" t="s">
        <v>53</v>
      </c>
      <c r="T44" s="22" t="s">
        <v>168</v>
      </c>
      <c r="U44" s="22" t="s">
        <v>169</v>
      </c>
    </row>
    <row r="45" spans="1:22" s="5" customFormat="1" ht="66">
      <c r="A45" s="27" t="s">
        <v>48</v>
      </c>
      <c r="B45" s="22">
        <v>11</v>
      </c>
      <c r="C45" s="56" t="s">
        <v>142</v>
      </c>
      <c r="D45" s="56" t="str">
        <f>VLOOKUP(C45,[2]PDOT!$A$4:$B$10,2,0)</f>
        <v>Fortalecer la estructura institucional para garantizar un sistema de gestión eficiente y de calidad que promueva la participación ciudadana</v>
      </c>
      <c r="E45" s="153"/>
      <c r="F45" s="65" t="s">
        <v>428</v>
      </c>
      <c r="G45" s="11" t="s">
        <v>408</v>
      </c>
      <c r="H45" s="11" t="s">
        <v>360</v>
      </c>
      <c r="I45" s="27" t="str">
        <f>VLOOKUP(H45,PDOT!$B$28:$C$56,2,0)</f>
        <v>Porcentaje de adquisiciones, y procedimientos institucionales realizados vs Porcentaje de adquisiciones, y procedimientos institucionales terminados con éxito.</v>
      </c>
      <c r="J45" s="33">
        <v>0.25</v>
      </c>
      <c r="K45" s="33">
        <v>0.25</v>
      </c>
      <c r="L45" s="33">
        <v>0.5</v>
      </c>
      <c r="M45" s="39"/>
      <c r="N45" s="85" t="str">
        <f t="shared" ref="N45" si="12">IF(J45,"ENERO",IF(K45,"ABRIL",IF(L45,"JULIO",IF(M45,"DICIEMBRE",0))))</f>
        <v>ENERO</v>
      </c>
      <c r="O45" s="85" t="str">
        <f t="shared" ref="O45" si="13">IF(M45,"DICIEMBRE",IF(L45,"SEPTIEMBRE",IF(K45,"JUNIO",IF(J45,"ENERO",0))))</f>
        <v>SEPTIEMBRE</v>
      </c>
      <c r="P45" s="22" t="s">
        <v>180</v>
      </c>
      <c r="Q45" s="125">
        <v>4000</v>
      </c>
      <c r="R45" s="47"/>
      <c r="S45" s="22" t="s">
        <v>53</v>
      </c>
      <c r="T45" s="22" t="s">
        <v>168</v>
      </c>
      <c r="U45" s="22" t="s">
        <v>169</v>
      </c>
    </row>
    <row r="46" spans="1:22" s="5" customFormat="1" ht="66">
      <c r="A46" s="27" t="s">
        <v>48</v>
      </c>
      <c r="B46" s="22">
        <v>12</v>
      </c>
      <c r="C46" s="56" t="s">
        <v>142</v>
      </c>
      <c r="D46" s="56" t="str">
        <f>VLOOKUP(C46,[2]PDOT!$A$4:$B$10,2,0)</f>
        <v>Fortalecer la estructura institucional para garantizar un sistema de gestión eficiente y de calidad que promueva la participación ciudadana</v>
      </c>
      <c r="E46" s="153"/>
      <c r="F46" s="65" t="s">
        <v>427</v>
      </c>
      <c r="G46" s="11" t="s">
        <v>395</v>
      </c>
      <c r="H46" s="11" t="s">
        <v>360</v>
      </c>
      <c r="I46" s="27" t="str">
        <f>VLOOKUP(H46,PDOT!$B$28:$C$56,2,0)</f>
        <v>Porcentaje de adquisiciones, y procedimientos institucionales realizados vs Porcentaje de adquisiciones, y procedimientos institucionales terminados con éxito.</v>
      </c>
      <c r="J46" s="33">
        <v>0.25</v>
      </c>
      <c r="K46" s="33">
        <v>0.25</v>
      </c>
      <c r="L46" s="33">
        <v>0.5</v>
      </c>
      <c r="M46" s="39"/>
      <c r="N46" s="85" t="str">
        <f t="shared" si="10"/>
        <v>ENERO</v>
      </c>
      <c r="O46" s="85" t="str">
        <f t="shared" si="11"/>
        <v>SEPTIEMBRE</v>
      </c>
      <c r="P46" s="22" t="s">
        <v>180</v>
      </c>
      <c r="Q46" s="125">
        <v>40000</v>
      </c>
      <c r="R46" s="47"/>
      <c r="S46" s="22" t="s">
        <v>33</v>
      </c>
      <c r="T46" s="22" t="s">
        <v>168</v>
      </c>
      <c r="U46" s="22" t="s">
        <v>169</v>
      </c>
    </row>
    <row r="47" spans="1:22" s="5" customFormat="1" ht="66">
      <c r="A47" s="27" t="s">
        <v>48</v>
      </c>
      <c r="B47" s="22">
        <v>13</v>
      </c>
      <c r="C47" s="56" t="s">
        <v>142</v>
      </c>
      <c r="D47" s="56" t="str">
        <f>VLOOKUP(C47,[2]PDOT!$A$4:$B$10,2,0)</f>
        <v>Fortalecer la estructura institucional para garantizar un sistema de gestión eficiente y de calidad que promueva la participación ciudadana</v>
      </c>
      <c r="E47" s="153"/>
      <c r="F47" s="65" t="s">
        <v>182</v>
      </c>
      <c r="G47" s="11" t="s">
        <v>396</v>
      </c>
      <c r="H47" s="11" t="s">
        <v>360</v>
      </c>
      <c r="I47" s="27" t="str">
        <f>VLOOKUP(H47,PDOT!$B$28:$C$56,2,0)</f>
        <v>Porcentaje de adquisiciones, y procedimientos institucionales realizados vs Porcentaje de adquisiciones, y procedimientos institucionales terminados con éxito.</v>
      </c>
      <c r="J47" s="33">
        <v>0.25</v>
      </c>
      <c r="K47" s="33">
        <v>0.25</v>
      </c>
      <c r="L47" s="33">
        <v>0.5</v>
      </c>
      <c r="M47" s="39"/>
      <c r="N47" s="85" t="str">
        <f t="shared" si="10"/>
        <v>ENERO</v>
      </c>
      <c r="O47" s="85" t="str">
        <f t="shared" si="11"/>
        <v>SEPTIEMBRE</v>
      </c>
      <c r="P47" s="22" t="s">
        <v>183</v>
      </c>
      <c r="Q47" s="125">
        <v>2000</v>
      </c>
      <c r="R47" s="47"/>
      <c r="S47" s="22" t="s">
        <v>33</v>
      </c>
      <c r="T47" s="22" t="s">
        <v>168</v>
      </c>
      <c r="U47" s="22" t="s">
        <v>169</v>
      </c>
    </row>
    <row r="48" spans="1:22" s="5" customFormat="1" ht="66">
      <c r="A48" s="27" t="s">
        <v>48</v>
      </c>
      <c r="B48" s="22">
        <v>14</v>
      </c>
      <c r="C48" s="56" t="s">
        <v>142</v>
      </c>
      <c r="D48" s="56" t="str">
        <f>VLOOKUP(C48,[2]PDOT!$A$4:$B$10,2,0)</f>
        <v>Fortalecer la estructura institucional para garantizar un sistema de gestión eficiente y de calidad que promueva la participación ciudadana</v>
      </c>
      <c r="E48" s="153"/>
      <c r="F48" s="65" t="s">
        <v>554</v>
      </c>
      <c r="G48" s="11" t="s">
        <v>397</v>
      </c>
      <c r="H48" s="11" t="s">
        <v>360</v>
      </c>
      <c r="I48" s="27" t="str">
        <f>VLOOKUP(H48,PDOT!$B$28:$C$56,2,0)</f>
        <v>Porcentaje de adquisiciones, y procedimientos institucionales realizados vs Porcentaje de adquisiciones, y procedimientos institucionales terminados con éxito.</v>
      </c>
      <c r="J48" s="33">
        <v>0.25</v>
      </c>
      <c r="K48" s="33">
        <v>0.25</v>
      </c>
      <c r="L48" s="33">
        <v>0.5</v>
      </c>
      <c r="M48" s="39"/>
      <c r="N48" s="85" t="str">
        <f t="shared" si="10"/>
        <v>ENERO</v>
      </c>
      <c r="O48" s="85" t="str">
        <f t="shared" si="11"/>
        <v>SEPTIEMBRE</v>
      </c>
      <c r="P48" s="22" t="s">
        <v>183</v>
      </c>
      <c r="Q48" s="125">
        <v>3000</v>
      </c>
      <c r="R48" s="47"/>
      <c r="S48" s="22" t="s">
        <v>33</v>
      </c>
      <c r="T48" s="22" t="s">
        <v>168</v>
      </c>
      <c r="U48" s="22" t="s">
        <v>169</v>
      </c>
    </row>
    <row r="49" spans="1:21" s="5" customFormat="1" ht="66">
      <c r="A49" s="27" t="s">
        <v>48</v>
      </c>
      <c r="B49" s="22">
        <v>16</v>
      </c>
      <c r="C49" s="56" t="s">
        <v>142</v>
      </c>
      <c r="D49" s="56" t="str">
        <f>VLOOKUP(C49,[2]PDOT!$A$4:$B$10,2,0)</f>
        <v>Fortalecer la estructura institucional para garantizar un sistema de gestión eficiente y de calidad que promueva la participación ciudadana</v>
      </c>
      <c r="E49" s="153"/>
      <c r="F49" s="65" t="s">
        <v>400</v>
      </c>
      <c r="G49" s="11" t="s">
        <v>401</v>
      </c>
      <c r="H49" s="11" t="s">
        <v>360</v>
      </c>
      <c r="I49" s="27" t="str">
        <f>VLOOKUP(H49,PDOT!$B$28:$C$56,2,0)</f>
        <v>Porcentaje de adquisiciones, y procedimientos institucionales realizados vs Porcentaje de adquisiciones, y procedimientos institucionales terminados con éxito.</v>
      </c>
      <c r="J49" s="33">
        <v>0.25</v>
      </c>
      <c r="K49" s="33">
        <v>0.25</v>
      </c>
      <c r="L49" s="33">
        <v>0.5</v>
      </c>
      <c r="M49" s="39"/>
      <c r="N49" s="85" t="str">
        <f t="shared" ref="N49:N51" si="14">IF(J49,"ENERO",IF(K49,"ABRIL",IF(L49,"JULIO",IF(M49,"DICIEMBRE",0))))</f>
        <v>ENERO</v>
      </c>
      <c r="O49" s="85" t="str">
        <f t="shared" ref="O49" si="15">IF(M49,"DICIEMBRE",IF(L49,"SEPTIEMBRE",IF(K49,"JUNIO",IF(J49,"ENERO",0))))</f>
        <v>SEPTIEMBRE</v>
      </c>
      <c r="P49" s="22" t="s">
        <v>398</v>
      </c>
      <c r="Q49" s="125">
        <v>4000</v>
      </c>
      <c r="R49" s="47"/>
      <c r="S49" s="22" t="s">
        <v>33</v>
      </c>
      <c r="T49" s="22" t="s">
        <v>168</v>
      </c>
      <c r="U49" s="22" t="s">
        <v>169</v>
      </c>
    </row>
    <row r="50" spans="1:21" s="5" customFormat="1" ht="66">
      <c r="A50" s="27" t="s">
        <v>48</v>
      </c>
      <c r="B50" s="22">
        <v>17</v>
      </c>
      <c r="C50" s="56" t="s">
        <v>142</v>
      </c>
      <c r="D50" s="56" t="str">
        <f>VLOOKUP(C50,[2]PDOT!$A$4:$B$10,2,0)</f>
        <v>Fortalecer la estructura institucional para garantizar un sistema de gestión eficiente y de calidad que promueva la participación ciudadana</v>
      </c>
      <c r="E50" s="153"/>
      <c r="F50" s="65" t="s">
        <v>402</v>
      </c>
      <c r="G50" s="11" t="s">
        <v>403</v>
      </c>
      <c r="H50" s="11" t="s">
        <v>360</v>
      </c>
      <c r="I50" s="27" t="str">
        <f>VLOOKUP(H50,PDOT!$B$28:$C$56,2,0)</f>
        <v>Porcentaje de adquisiciones, y procedimientos institucionales realizados vs Porcentaje de adquisiciones, y procedimientos institucionales terminados con éxito.</v>
      </c>
      <c r="J50" s="33">
        <v>0.25</v>
      </c>
      <c r="K50" s="33">
        <v>0.25</v>
      </c>
      <c r="L50" s="33">
        <v>0.5</v>
      </c>
      <c r="M50" s="39"/>
      <c r="N50" s="85" t="str">
        <f t="shared" si="14"/>
        <v>ENERO</v>
      </c>
      <c r="O50" s="85" t="str">
        <f>IF(M50,"DICIEMBRE",IF(L50,"SEPTIEMBRE",IF(K50,"JUNIO",IF(J50,"MARZO",0))))</f>
        <v>SEPTIEMBRE</v>
      </c>
      <c r="P50" s="22" t="s">
        <v>398</v>
      </c>
      <c r="Q50" s="125">
        <v>8000</v>
      </c>
      <c r="R50" s="47"/>
      <c r="S50" s="22" t="s">
        <v>33</v>
      </c>
      <c r="T50" s="22" t="s">
        <v>168</v>
      </c>
      <c r="U50" s="22" t="s">
        <v>169</v>
      </c>
    </row>
    <row r="51" spans="1:21" s="5" customFormat="1" ht="66">
      <c r="A51" s="27" t="s">
        <v>48</v>
      </c>
      <c r="B51" s="22">
        <v>18</v>
      </c>
      <c r="C51" s="56" t="s">
        <v>142</v>
      </c>
      <c r="D51" s="56" t="str">
        <f>VLOOKUP(C51,[2]PDOT!$A$4:$B$10,2,0)</f>
        <v>Fortalecer la estructura institucional para garantizar un sistema de gestión eficiente y de calidad que promueva la participación ciudadana</v>
      </c>
      <c r="E51" s="153"/>
      <c r="F51" s="65" t="s">
        <v>256</v>
      </c>
      <c r="G51" s="11" t="s">
        <v>297</v>
      </c>
      <c r="H51" s="11" t="s">
        <v>360</v>
      </c>
      <c r="I51" s="27" t="str">
        <f>VLOOKUP(H51,PDOT!$B$28:$C$56,2,0)</f>
        <v>Porcentaje de adquisiciones, y procedimientos institucionales realizados vs Porcentaje de adquisiciones, y procedimientos institucionales terminados con éxito.</v>
      </c>
      <c r="J51" s="33">
        <v>0.25</v>
      </c>
      <c r="K51" s="33">
        <v>0.25</v>
      </c>
      <c r="L51" s="33">
        <v>0.5</v>
      </c>
      <c r="M51" s="39"/>
      <c r="N51" s="85" t="str">
        <f t="shared" si="14"/>
        <v>ENERO</v>
      </c>
      <c r="O51" s="85" t="str">
        <f>IF(M51,"DICIEMBRE",IF(L51,"SEPTIEMBRE",IF(K51,"JUNIO",IF(J51,"MARZO",0))))</f>
        <v>SEPTIEMBRE</v>
      </c>
      <c r="P51" s="22" t="s">
        <v>398</v>
      </c>
      <c r="Q51" s="125">
        <v>2500</v>
      </c>
      <c r="R51" s="47"/>
      <c r="S51" s="22" t="s">
        <v>33</v>
      </c>
      <c r="T51" s="22" t="s">
        <v>168</v>
      </c>
      <c r="U51" s="22" t="s">
        <v>169</v>
      </c>
    </row>
    <row r="52" spans="1:21" s="5" customFormat="1" ht="66">
      <c r="A52" s="27" t="s">
        <v>48</v>
      </c>
      <c r="B52" s="22">
        <v>20</v>
      </c>
      <c r="C52" s="56" t="s">
        <v>142</v>
      </c>
      <c r="D52" s="56" t="str">
        <f>VLOOKUP(C52,[2]PDOT!$A$4:$B$10,2,0)</f>
        <v>Fortalecer la estructura institucional para garantizar un sistema de gestión eficiente y de calidad que promueva la participación ciudadana</v>
      </c>
      <c r="E52" s="153"/>
      <c r="F52" s="65" t="s">
        <v>185</v>
      </c>
      <c r="G52" s="11" t="s">
        <v>401</v>
      </c>
      <c r="H52" s="11" t="s">
        <v>360</v>
      </c>
      <c r="I52" s="27" t="str">
        <f>VLOOKUP(H52,PDOT!$B$28:$C$56,2,0)</f>
        <v>Porcentaje de adquisiciones, y procedimientos institucionales realizados vs Porcentaje de adquisiciones, y procedimientos institucionales terminados con éxito.</v>
      </c>
      <c r="J52" s="33">
        <v>0.25</v>
      </c>
      <c r="K52" s="33">
        <v>0.25</v>
      </c>
      <c r="L52" s="33">
        <v>0.25</v>
      </c>
      <c r="M52" s="39">
        <v>0.25</v>
      </c>
      <c r="N52" s="85" t="str">
        <f t="shared" si="10"/>
        <v>ENERO</v>
      </c>
      <c r="O52" s="85" t="str">
        <f t="shared" si="11"/>
        <v>DICIEMBRE</v>
      </c>
      <c r="P52" s="22" t="s">
        <v>186</v>
      </c>
      <c r="Q52" s="125">
        <v>30000</v>
      </c>
      <c r="R52" s="47"/>
      <c r="S52" s="22" t="s">
        <v>34</v>
      </c>
      <c r="T52" s="22" t="s">
        <v>168</v>
      </c>
      <c r="U52" s="22" t="s">
        <v>169</v>
      </c>
    </row>
    <row r="53" spans="1:21" s="5" customFormat="1" ht="66">
      <c r="A53" s="27" t="s">
        <v>48</v>
      </c>
      <c r="B53" s="22">
        <v>21</v>
      </c>
      <c r="C53" s="56" t="s">
        <v>142</v>
      </c>
      <c r="D53" s="56" t="str">
        <f>VLOOKUP(C53,[2]PDOT!$A$4:$B$10,2,0)</f>
        <v>Fortalecer la estructura institucional para garantizar un sistema de gestión eficiente y de calidad que promueva la participación ciudadana</v>
      </c>
      <c r="E53" s="153"/>
      <c r="F53" s="65" t="s">
        <v>257</v>
      </c>
      <c r="G53" s="11" t="s">
        <v>297</v>
      </c>
      <c r="H53" s="11" t="s">
        <v>360</v>
      </c>
      <c r="I53" s="27" t="str">
        <f>VLOOKUP(H53,PDOT!$B$28:$C$56,2,0)</f>
        <v>Porcentaje de adquisiciones, y procedimientos institucionales realizados vs Porcentaje de adquisiciones, y procedimientos institucionales terminados con éxito.</v>
      </c>
      <c r="J53" s="33">
        <v>0.25</v>
      </c>
      <c r="K53" s="33">
        <v>0.25</v>
      </c>
      <c r="L53" s="33">
        <v>0.25</v>
      </c>
      <c r="M53" s="39">
        <v>0.25</v>
      </c>
      <c r="N53" s="85" t="str">
        <f t="shared" si="10"/>
        <v>ENERO</v>
      </c>
      <c r="O53" s="85" t="str">
        <f t="shared" si="11"/>
        <v>DICIEMBRE</v>
      </c>
      <c r="P53" s="22" t="s">
        <v>186</v>
      </c>
      <c r="Q53" s="125">
        <v>6500</v>
      </c>
      <c r="R53" s="47"/>
      <c r="S53" s="22" t="s">
        <v>34</v>
      </c>
      <c r="T53" s="22" t="s">
        <v>168</v>
      </c>
      <c r="U53" s="22" t="s">
        <v>169</v>
      </c>
    </row>
    <row r="54" spans="1:21" s="5" customFormat="1" ht="66">
      <c r="A54" s="27" t="s">
        <v>48</v>
      </c>
      <c r="B54" s="22">
        <v>22</v>
      </c>
      <c r="C54" s="56" t="s">
        <v>142</v>
      </c>
      <c r="D54" s="56" t="str">
        <f>VLOOKUP(C54,[2]PDOT!$A$4:$B$10,2,0)</f>
        <v>Fortalecer la estructura institucional para garantizar un sistema de gestión eficiente y de calidad que promueva la participación ciudadana</v>
      </c>
      <c r="E54" s="153"/>
      <c r="F54" s="65" t="s">
        <v>406</v>
      </c>
      <c r="G54" s="11" t="s">
        <v>407</v>
      </c>
      <c r="H54" s="11" t="s">
        <v>360</v>
      </c>
      <c r="I54" s="27" t="str">
        <f>VLOOKUP(H54,PDOT!$B$28:$C$56,2,0)</f>
        <v>Porcentaje de adquisiciones, y procedimientos institucionales realizados vs Porcentaje de adquisiciones, y procedimientos institucionales terminados con éxito.</v>
      </c>
      <c r="J54" s="33">
        <v>0.25</v>
      </c>
      <c r="K54" s="33">
        <v>0.25</v>
      </c>
      <c r="L54" s="33">
        <v>0.25</v>
      </c>
      <c r="M54" s="39">
        <v>0.25</v>
      </c>
      <c r="N54" s="85" t="str">
        <f t="shared" si="10"/>
        <v>ENERO</v>
      </c>
      <c r="O54" s="85" t="str">
        <f t="shared" si="11"/>
        <v>DICIEMBRE</v>
      </c>
      <c r="P54" s="22" t="s">
        <v>188</v>
      </c>
      <c r="Q54" s="125">
        <v>10000</v>
      </c>
      <c r="R54" s="47"/>
      <c r="S54" s="22" t="s">
        <v>167</v>
      </c>
      <c r="T54" s="22" t="s">
        <v>168</v>
      </c>
      <c r="U54" s="22" t="s">
        <v>169</v>
      </c>
    </row>
    <row r="55" spans="1:21" s="5" customFormat="1" ht="66">
      <c r="A55" s="27" t="s">
        <v>48</v>
      </c>
      <c r="B55" s="22">
        <v>23</v>
      </c>
      <c r="C55" s="56" t="s">
        <v>142</v>
      </c>
      <c r="D55" s="56" t="str">
        <f>VLOOKUP(C55,[2]PDOT!$A$4:$B$10,2,0)</f>
        <v>Fortalecer la estructura institucional para garantizar un sistema de gestión eficiente y de calidad que promueva la participación ciudadana</v>
      </c>
      <c r="E55" s="153"/>
      <c r="F55" s="65" t="s">
        <v>261</v>
      </c>
      <c r="G55" s="11" t="s">
        <v>426</v>
      </c>
      <c r="H55" s="11" t="s">
        <v>360</v>
      </c>
      <c r="I55" s="27" t="str">
        <f>VLOOKUP(H55,PDOT!$B$28:$C$56,2,0)</f>
        <v>Porcentaje de adquisiciones, y procedimientos institucionales realizados vs Porcentaje de adquisiciones, y procedimientos institucionales terminados con éxito.</v>
      </c>
      <c r="J55" s="33">
        <v>0.25</v>
      </c>
      <c r="K55" s="33">
        <v>0.25</v>
      </c>
      <c r="L55" s="33">
        <v>0.25</v>
      </c>
      <c r="M55" s="39">
        <v>0.25</v>
      </c>
      <c r="N55" s="85" t="str">
        <f t="shared" ref="N55" si="16">IF(J55,"ENERO",IF(K55,"ABRIL",IF(L55,"JULIO",IF(M55,"DICIEMBRE",0))))</f>
        <v>ENERO</v>
      </c>
      <c r="O55" s="85" t="str">
        <f t="shared" ref="O55" si="17">IF(M55,"DICIEMBRE",IF(L55,"SEPTIEMBRE",IF(K55,"JUNIO",IF(J55,"ENERO",0))))</f>
        <v>DICIEMBRE</v>
      </c>
      <c r="P55" s="22" t="s">
        <v>399</v>
      </c>
      <c r="Q55" s="125">
        <v>10000</v>
      </c>
      <c r="R55" s="47"/>
      <c r="S55" s="22" t="s">
        <v>167</v>
      </c>
      <c r="T55" s="22" t="s">
        <v>168</v>
      </c>
      <c r="U55" s="22" t="s">
        <v>169</v>
      </c>
    </row>
    <row r="56" spans="1:21" s="5" customFormat="1" ht="66">
      <c r="A56" s="27" t="s">
        <v>48</v>
      </c>
      <c r="B56" s="22">
        <v>24</v>
      </c>
      <c r="C56" s="56" t="s">
        <v>142</v>
      </c>
      <c r="D56" s="56" t="str">
        <f>VLOOKUP(C56,[2]PDOT!$A$4:$B$10,2,0)</f>
        <v>Fortalecer la estructura institucional para garantizar un sistema de gestión eficiente y de calidad que promueva la participación ciudadana</v>
      </c>
      <c r="E56" s="153"/>
      <c r="F56" s="65" t="s">
        <v>189</v>
      </c>
      <c r="G56" s="11" t="s">
        <v>410</v>
      </c>
      <c r="H56" s="11" t="s">
        <v>360</v>
      </c>
      <c r="I56" s="27" t="str">
        <f>VLOOKUP(H56,PDOT!$B$28:$C$56,2,0)</f>
        <v>Porcentaje de adquisiciones, y procedimientos institucionales realizados vs Porcentaje de adquisiciones, y procedimientos institucionales terminados con éxito.</v>
      </c>
      <c r="J56" s="33">
        <v>0.25</v>
      </c>
      <c r="K56" s="33">
        <v>0.25</v>
      </c>
      <c r="L56" s="33">
        <v>0.25</v>
      </c>
      <c r="M56" s="39">
        <v>0.25</v>
      </c>
      <c r="N56" s="85" t="str">
        <f t="shared" si="10"/>
        <v>ENERO</v>
      </c>
      <c r="O56" s="85" t="str">
        <f t="shared" si="11"/>
        <v>DICIEMBRE</v>
      </c>
      <c r="P56" s="22" t="s">
        <v>190</v>
      </c>
      <c r="Q56" s="125">
        <v>6000</v>
      </c>
      <c r="R56" s="47"/>
      <c r="S56" s="22" t="s">
        <v>34</v>
      </c>
      <c r="T56" s="22" t="s">
        <v>168</v>
      </c>
      <c r="U56" s="22" t="s">
        <v>169</v>
      </c>
    </row>
    <row r="57" spans="1:21" s="5" customFormat="1" ht="66">
      <c r="A57" s="27" t="s">
        <v>48</v>
      </c>
      <c r="B57" s="22">
        <v>25</v>
      </c>
      <c r="C57" s="56" t="s">
        <v>142</v>
      </c>
      <c r="D57" s="56" t="str">
        <f>VLOOKUP(C57,[2]PDOT!$A$4:$B$10,2,0)</f>
        <v>Fortalecer la estructura institucional para garantizar un sistema de gestión eficiente y de calidad que promueva la participación ciudadana</v>
      </c>
      <c r="E57" s="153"/>
      <c r="F57" s="67" t="s">
        <v>191</v>
      </c>
      <c r="G57" s="11" t="s">
        <v>294</v>
      </c>
      <c r="H57" s="11" t="s">
        <v>360</v>
      </c>
      <c r="I57" s="27" t="str">
        <f>VLOOKUP(H57,PDOT!$B$28:$C$56,2,0)</f>
        <v>Porcentaje de adquisiciones, y procedimientos institucionales realizados vs Porcentaje de adquisiciones, y procedimientos institucionales terminados con éxito.</v>
      </c>
      <c r="J57" s="33">
        <v>0.25</v>
      </c>
      <c r="K57" s="33">
        <v>0.25</v>
      </c>
      <c r="L57" s="33">
        <v>0.25</v>
      </c>
      <c r="M57" s="39">
        <v>0.25</v>
      </c>
      <c r="N57" s="85" t="str">
        <f t="shared" si="10"/>
        <v>ENERO</v>
      </c>
      <c r="O57" s="85" t="str">
        <f t="shared" si="11"/>
        <v>DICIEMBRE</v>
      </c>
      <c r="P57" s="22" t="s">
        <v>177</v>
      </c>
      <c r="Q57" s="125">
        <v>25000</v>
      </c>
      <c r="R57" s="47"/>
      <c r="S57" s="22" t="s">
        <v>53</v>
      </c>
      <c r="T57" s="22" t="s">
        <v>168</v>
      </c>
      <c r="U57" s="22" t="s">
        <v>169</v>
      </c>
    </row>
    <row r="58" spans="1:21" s="5" customFormat="1" ht="66">
      <c r="A58" s="27" t="s">
        <v>48</v>
      </c>
      <c r="B58" s="22">
        <v>26</v>
      </c>
      <c r="C58" s="56" t="s">
        <v>142</v>
      </c>
      <c r="D58" s="56" t="str">
        <f>VLOOKUP(C58,[2]PDOT!$A$4:$B$10,2,0)</f>
        <v>Fortalecer la estructura institucional para garantizar un sistema de gestión eficiente y de calidad que promueva la participación ciudadana</v>
      </c>
      <c r="E58" s="153"/>
      <c r="F58" s="65" t="s">
        <v>192</v>
      </c>
      <c r="G58" s="11" t="s">
        <v>411</v>
      </c>
      <c r="H58" s="11" t="s">
        <v>360</v>
      </c>
      <c r="I58" s="27" t="str">
        <f>VLOOKUP(H58,PDOT!$B$28:$C$56,2,0)</f>
        <v>Porcentaje de adquisiciones, y procedimientos institucionales realizados vs Porcentaje de adquisiciones, y procedimientos institucionales terminados con éxito.</v>
      </c>
      <c r="J58" s="33">
        <v>0.25</v>
      </c>
      <c r="K58" s="33">
        <v>0.25</v>
      </c>
      <c r="L58" s="33">
        <v>0.25</v>
      </c>
      <c r="M58" s="39">
        <v>0.25</v>
      </c>
      <c r="N58" s="85" t="str">
        <f t="shared" si="10"/>
        <v>ENERO</v>
      </c>
      <c r="O58" s="85" t="str">
        <f t="shared" si="11"/>
        <v>DICIEMBRE</v>
      </c>
      <c r="P58" s="22" t="s">
        <v>193</v>
      </c>
      <c r="Q58" s="125">
        <v>15000</v>
      </c>
      <c r="R58" s="47"/>
      <c r="S58" s="22" t="s">
        <v>53</v>
      </c>
      <c r="T58" s="22" t="s">
        <v>168</v>
      </c>
      <c r="U58" s="22" t="s">
        <v>169</v>
      </c>
    </row>
    <row r="59" spans="1:21" s="5" customFormat="1" ht="66">
      <c r="A59" s="27" t="s">
        <v>48</v>
      </c>
      <c r="B59" s="22">
        <v>27</v>
      </c>
      <c r="C59" s="56" t="s">
        <v>142</v>
      </c>
      <c r="D59" s="56" t="str">
        <f>VLOOKUP(C59,[2]PDOT!$A$4:$B$10,2,0)</f>
        <v>Fortalecer la estructura institucional para garantizar un sistema de gestión eficiente y de calidad que promueva la participación ciudadana</v>
      </c>
      <c r="E59" s="153"/>
      <c r="F59" s="65" t="s">
        <v>263</v>
      </c>
      <c r="G59" s="11" t="s">
        <v>413</v>
      </c>
      <c r="H59" s="11" t="s">
        <v>360</v>
      </c>
      <c r="I59" s="27" t="str">
        <f>VLOOKUP(H59,PDOT!$B$28:$C$56,2,0)</f>
        <v>Porcentaje de adquisiciones, y procedimientos institucionales realizados vs Porcentaje de adquisiciones, y procedimientos institucionales terminados con éxito.</v>
      </c>
      <c r="J59" s="33">
        <v>0.25</v>
      </c>
      <c r="K59" s="33">
        <v>0.25</v>
      </c>
      <c r="L59" s="33">
        <v>0.25</v>
      </c>
      <c r="M59" s="39">
        <v>0.25</v>
      </c>
      <c r="N59" s="85" t="str">
        <f t="shared" ref="N59" si="18">IF(J59,"ENERO",IF(K59,"ABRIL",IF(L59,"JULIO",IF(M59,"DICIEMBRE",0))))</f>
        <v>ENERO</v>
      </c>
      <c r="O59" s="85" t="str">
        <f t="shared" ref="O59" si="19">IF(M59,"DICIEMBRE",IF(L59,"SEPTIEMBRE",IF(K59,"JUNIO",IF(J59,"ENERO",0))))</f>
        <v>DICIEMBRE</v>
      </c>
      <c r="P59" s="22"/>
      <c r="Q59" s="125">
        <v>10000</v>
      </c>
      <c r="R59" s="47"/>
      <c r="S59" s="22" t="s">
        <v>53</v>
      </c>
      <c r="T59" s="22" t="s">
        <v>168</v>
      </c>
      <c r="U59" s="22" t="s">
        <v>169</v>
      </c>
    </row>
    <row r="60" spans="1:21" s="5" customFormat="1" ht="66">
      <c r="A60" s="27" t="s">
        <v>48</v>
      </c>
      <c r="B60" s="22">
        <v>28</v>
      </c>
      <c r="C60" s="56" t="s">
        <v>142</v>
      </c>
      <c r="D60" s="56" t="str">
        <f>VLOOKUP(C60,[2]PDOT!$A$4:$B$10,2,0)</f>
        <v>Fortalecer la estructura institucional para garantizar un sistema de gestión eficiente y de calidad que promueva la participación ciudadana</v>
      </c>
      <c r="E60" s="153"/>
      <c r="F60" s="65" t="s">
        <v>194</v>
      </c>
      <c r="G60" s="11" t="s">
        <v>298</v>
      </c>
      <c r="H60" s="11" t="s">
        <v>360</v>
      </c>
      <c r="I60" s="27" t="str">
        <f>VLOOKUP(H60,PDOT!$B$28:$C$56,2,0)</f>
        <v>Porcentaje de adquisiciones, y procedimientos institucionales realizados vs Porcentaje de adquisiciones, y procedimientos institucionales terminados con éxito.</v>
      </c>
      <c r="J60" s="33">
        <v>0.25</v>
      </c>
      <c r="K60" s="33">
        <v>0.25</v>
      </c>
      <c r="L60" s="33">
        <v>0.25</v>
      </c>
      <c r="M60" s="39">
        <v>0.25</v>
      </c>
      <c r="N60" s="85" t="str">
        <f t="shared" si="10"/>
        <v>ENERO</v>
      </c>
      <c r="O60" s="85" t="str">
        <f t="shared" si="11"/>
        <v>DICIEMBRE</v>
      </c>
      <c r="P60" s="22" t="s">
        <v>195</v>
      </c>
      <c r="Q60" s="125">
        <v>10000</v>
      </c>
      <c r="R60" s="47"/>
      <c r="S60" s="22" t="s">
        <v>53</v>
      </c>
      <c r="T60" s="22" t="s">
        <v>168</v>
      </c>
      <c r="U60" s="22" t="s">
        <v>169</v>
      </c>
    </row>
    <row r="61" spans="1:21" s="5" customFormat="1" ht="66">
      <c r="A61" s="27" t="s">
        <v>48</v>
      </c>
      <c r="B61" s="22">
        <v>29</v>
      </c>
      <c r="C61" s="56" t="s">
        <v>142</v>
      </c>
      <c r="D61" s="56" t="str">
        <f>VLOOKUP(C61,[2]PDOT!$A$4:$B$10,2,0)</f>
        <v>Fortalecer la estructura institucional para garantizar un sistema de gestión eficiente y de calidad que promueva la participación ciudadana</v>
      </c>
      <c r="E61" s="153"/>
      <c r="F61" s="65" t="s">
        <v>196</v>
      </c>
      <c r="G61" s="11" t="s">
        <v>391</v>
      </c>
      <c r="H61" s="11" t="s">
        <v>360</v>
      </c>
      <c r="I61" s="27" t="str">
        <f>VLOOKUP(H61,PDOT!$B$28:$C$56,2,0)</f>
        <v>Porcentaje de adquisiciones, y procedimientos institucionales realizados vs Porcentaje de adquisiciones, y procedimientos institucionales terminados con éxito.</v>
      </c>
      <c r="J61" s="33">
        <v>0.25</v>
      </c>
      <c r="K61" s="33">
        <v>0.25</v>
      </c>
      <c r="L61" s="33">
        <v>0.25</v>
      </c>
      <c r="M61" s="39">
        <v>0.25</v>
      </c>
      <c r="N61" s="85" t="str">
        <f t="shared" si="10"/>
        <v>ENERO</v>
      </c>
      <c r="O61" s="85" t="str">
        <f t="shared" si="11"/>
        <v>DICIEMBRE</v>
      </c>
      <c r="P61" s="22" t="s">
        <v>197</v>
      </c>
      <c r="Q61" s="125">
        <v>30000</v>
      </c>
      <c r="R61" s="47"/>
      <c r="S61" s="22" t="s">
        <v>34</v>
      </c>
      <c r="T61" s="22" t="s">
        <v>168</v>
      </c>
      <c r="U61" s="22" t="s">
        <v>169</v>
      </c>
    </row>
    <row r="62" spans="1:21" s="5" customFormat="1" ht="66">
      <c r="A62" s="27" t="s">
        <v>48</v>
      </c>
      <c r="B62" s="22">
        <v>30</v>
      </c>
      <c r="C62" s="56" t="s">
        <v>142</v>
      </c>
      <c r="D62" s="56" t="str">
        <f>VLOOKUP(C62,[2]PDOT!$A$4:$B$10,2,0)</f>
        <v>Fortalecer la estructura institucional para garantizar un sistema de gestión eficiente y de calidad que promueva la participación ciudadana</v>
      </c>
      <c r="E62" s="153"/>
      <c r="F62" s="65" t="s">
        <v>198</v>
      </c>
      <c r="G62" s="11" t="s">
        <v>414</v>
      </c>
      <c r="H62" s="11" t="s">
        <v>360</v>
      </c>
      <c r="I62" s="27" t="str">
        <f>VLOOKUP(H62,PDOT!$B$28:$C$56,2,0)</f>
        <v>Porcentaje de adquisiciones, y procedimientos institucionales realizados vs Porcentaje de adquisiciones, y procedimientos institucionales terminados con éxito.</v>
      </c>
      <c r="J62" s="33">
        <v>0.25</v>
      </c>
      <c r="K62" s="33">
        <v>0.25</v>
      </c>
      <c r="L62" s="33">
        <v>0.25</v>
      </c>
      <c r="M62" s="39">
        <v>0.25</v>
      </c>
      <c r="N62" s="85" t="str">
        <f t="shared" si="10"/>
        <v>ENERO</v>
      </c>
      <c r="O62" s="85" t="str">
        <f t="shared" si="11"/>
        <v>DICIEMBRE</v>
      </c>
      <c r="P62" s="22" t="s">
        <v>199</v>
      </c>
      <c r="Q62" s="125">
        <v>25000</v>
      </c>
      <c r="R62" s="47"/>
      <c r="S62" s="22" t="s">
        <v>34</v>
      </c>
      <c r="T62" s="22" t="s">
        <v>168</v>
      </c>
      <c r="U62" s="22" t="s">
        <v>169</v>
      </c>
    </row>
    <row r="63" spans="1:21" s="5" customFormat="1" ht="66">
      <c r="A63" s="27" t="s">
        <v>48</v>
      </c>
      <c r="B63" s="22">
        <v>31</v>
      </c>
      <c r="C63" s="56" t="s">
        <v>142</v>
      </c>
      <c r="D63" s="56" t="str">
        <f>VLOOKUP(C63,[2]PDOT!$A$4:$B$10,2,0)</f>
        <v>Fortalecer la estructura institucional para garantizar un sistema de gestión eficiente y de calidad que promueva la participación ciudadana</v>
      </c>
      <c r="E63" s="153"/>
      <c r="F63" s="65" t="s">
        <v>200</v>
      </c>
      <c r="G63" s="11" t="s">
        <v>424</v>
      </c>
      <c r="H63" s="11" t="s">
        <v>360</v>
      </c>
      <c r="I63" s="27" t="str">
        <f>VLOOKUP(H63,PDOT!$B$28:$C$56,2,0)</f>
        <v>Porcentaje de adquisiciones, y procedimientos institucionales realizados vs Porcentaje de adquisiciones, y procedimientos institucionales terminados con éxito.</v>
      </c>
      <c r="J63" s="33">
        <v>0.25</v>
      </c>
      <c r="K63" s="33">
        <v>0.25</v>
      </c>
      <c r="L63" s="33">
        <v>0.5</v>
      </c>
      <c r="M63" s="39"/>
      <c r="N63" s="85" t="str">
        <f t="shared" si="10"/>
        <v>ENERO</v>
      </c>
      <c r="O63" s="85" t="str">
        <f t="shared" si="11"/>
        <v>SEPTIEMBRE</v>
      </c>
      <c r="P63" s="22" t="s">
        <v>201</v>
      </c>
      <c r="Q63" s="125">
        <v>6121.2</v>
      </c>
      <c r="R63" s="47"/>
      <c r="S63" s="22" t="s">
        <v>53</v>
      </c>
      <c r="T63" s="22" t="s">
        <v>168</v>
      </c>
      <c r="U63" s="22" t="s">
        <v>169</v>
      </c>
    </row>
    <row r="64" spans="1:21" s="5" customFormat="1" ht="66">
      <c r="A64" s="27" t="s">
        <v>48</v>
      </c>
      <c r="B64" s="22">
        <v>32</v>
      </c>
      <c r="C64" s="56" t="s">
        <v>142</v>
      </c>
      <c r="D64" s="56" t="str">
        <f>VLOOKUP(C64,[2]PDOT!$A$4:$B$10,2,0)</f>
        <v>Fortalecer la estructura institucional para garantizar un sistema de gestión eficiente y de calidad que promueva la participación ciudadana</v>
      </c>
      <c r="E64" s="153"/>
      <c r="F64" s="65" t="s">
        <v>202</v>
      </c>
      <c r="G64" s="11" t="s">
        <v>405</v>
      </c>
      <c r="H64" s="11" t="s">
        <v>360</v>
      </c>
      <c r="I64" s="27" t="str">
        <f>VLOOKUP(H64,PDOT!$B$28:$C$56,2,0)</f>
        <v>Porcentaje de adquisiciones, y procedimientos institucionales realizados vs Porcentaje de adquisiciones, y procedimientos institucionales terminados con éxito.</v>
      </c>
      <c r="J64" s="33">
        <v>0.25</v>
      </c>
      <c r="K64" s="33">
        <v>0.25</v>
      </c>
      <c r="L64" s="33">
        <v>0.25</v>
      </c>
      <c r="M64" s="39">
        <v>0.25</v>
      </c>
      <c r="N64" s="85" t="str">
        <f t="shared" si="10"/>
        <v>ENERO</v>
      </c>
      <c r="O64" s="85" t="str">
        <f t="shared" si="11"/>
        <v>DICIEMBRE</v>
      </c>
      <c r="P64" s="22" t="s">
        <v>187</v>
      </c>
      <c r="Q64" s="125">
        <v>10000</v>
      </c>
      <c r="R64" s="47"/>
      <c r="S64" s="22" t="s">
        <v>53</v>
      </c>
      <c r="T64" s="22" t="s">
        <v>168</v>
      </c>
      <c r="U64" s="22" t="s">
        <v>169</v>
      </c>
    </row>
    <row r="65" spans="1:25" s="5" customFormat="1" ht="66">
      <c r="A65" s="27" t="s">
        <v>48</v>
      </c>
      <c r="B65" s="22">
        <v>33</v>
      </c>
      <c r="C65" s="56" t="s">
        <v>142</v>
      </c>
      <c r="D65" s="56" t="str">
        <f>VLOOKUP(C65,[2]PDOT!$A$4:$B$10,2,0)</f>
        <v>Fortalecer la estructura institucional para garantizar un sistema de gestión eficiente y de calidad que promueva la participación ciudadana</v>
      </c>
      <c r="E65" s="153"/>
      <c r="F65" s="65" t="s">
        <v>262</v>
      </c>
      <c r="G65" s="11" t="s">
        <v>415</v>
      </c>
      <c r="H65" s="11" t="s">
        <v>360</v>
      </c>
      <c r="I65" s="27" t="str">
        <f>VLOOKUP(H65,PDOT!$B$28:$C$56,2,0)</f>
        <v>Porcentaje de adquisiciones, y procedimientos institucionales realizados vs Porcentaje de adquisiciones, y procedimientos institucionales terminados con éxito.</v>
      </c>
      <c r="J65" s="33">
        <v>0.25</v>
      </c>
      <c r="K65" s="33">
        <v>0.25</v>
      </c>
      <c r="L65" s="33">
        <v>0.25</v>
      </c>
      <c r="M65" s="39">
        <v>0.25</v>
      </c>
      <c r="N65" s="85" t="str">
        <f t="shared" ref="N65:N69" si="20">IF(J65,"ENERO",IF(K65,"ABRIL",IF(L65,"JULIO",IF(M65,"DICIEMBRE",0))))</f>
        <v>ENERO</v>
      </c>
      <c r="O65" s="85" t="str">
        <f t="shared" ref="O65:O69" si="21">IF(M65,"DICIEMBRE",IF(L65,"SEPTIEMBRE",IF(K65,"JUNIO",IF(J65,"ENERO",0))))</f>
        <v>DICIEMBRE</v>
      </c>
      <c r="P65" s="22" t="s">
        <v>187</v>
      </c>
      <c r="Q65" s="125">
        <v>1</v>
      </c>
      <c r="R65" s="47"/>
      <c r="S65" s="22" t="s">
        <v>53</v>
      </c>
      <c r="T65" s="22" t="s">
        <v>168</v>
      </c>
      <c r="U65" s="22" t="s">
        <v>169</v>
      </c>
    </row>
    <row r="66" spans="1:25" s="5" customFormat="1" ht="49.5">
      <c r="A66" s="27" t="s">
        <v>48</v>
      </c>
      <c r="B66" s="22">
        <v>34</v>
      </c>
      <c r="C66" s="56" t="s">
        <v>142</v>
      </c>
      <c r="D66" s="56" t="str">
        <f>VLOOKUP(C66,[2]PDOT!$A$4:$B$10,2,0)</f>
        <v>Fortalecer la estructura institucional para garantizar un sistema de gestión eficiente y de calidad que promueva la participación ciudadana</v>
      </c>
      <c r="E66" s="153"/>
      <c r="F66" s="65" t="s">
        <v>417</v>
      </c>
      <c r="G66" s="11" t="s">
        <v>416</v>
      </c>
      <c r="H66" s="11"/>
      <c r="I66" s="27"/>
      <c r="J66" s="33">
        <v>0.25</v>
      </c>
      <c r="K66" s="33">
        <v>0.25</v>
      </c>
      <c r="L66" s="33">
        <v>0.25</v>
      </c>
      <c r="M66" s="39">
        <v>0.25</v>
      </c>
      <c r="N66" s="85" t="str">
        <f t="shared" ref="N66:N68" si="22">IF(J66,"ENERO",IF(K66,"ABRIL",IF(L66,"JULIO",IF(M66,"DICIEMBRE",0))))</f>
        <v>ENERO</v>
      </c>
      <c r="O66" s="85" t="str">
        <f t="shared" ref="O66:O68" si="23">IF(M66,"DICIEMBRE",IF(L66,"SEPTIEMBRE",IF(K66,"JUNIO",IF(J66,"ENERO",0))))</f>
        <v>DICIEMBRE</v>
      </c>
      <c r="P66" s="22" t="s">
        <v>187</v>
      </c>
      <c r="Q66" s="125">
        <v>1000</v>
      </c>
      <c r="R66" s="47"/>
      <c r="S66" s="22" t="s">
        <v>53</v>
      </c>
      <c r="T66" s="22" t="s">
        <v>168</v>
      </c>
      <c r="U66" s="22" t="s">
        <v>169</v>
      </c>
    </row>
    <row r="67" spans="1:25" s="5" customFormat="1" ht="49.5">
      <c r="A67" s="27" t="s">
        <v>48</v>
      </c>
      <c r="B67" s="22">
        <v>35</v>
      </c>
      <c r="C67" s="56" t="s">
        <v>142</v>
      </c>
      <c r="D67" s="56" t="str">
        <f>VLOOKUP(C67,[2]PDOT!$A$4:$B$10,2,0)</f>
        <v>Fortalecer la estructura institucional para garantizar un sistema de gestión eficiente y de calidad que promueva la participación ciudadana</v>
      </c>
      <c r="E67" s="153"/>
      <c r="F67" s="65" t="s">
        <v>419</v>
      </c>
      <c r="G67" s="11" t="s">
        <v>418</v>
      </c>
      <c r="H67" s="11"/>
      <c r="I67" s="27"/>
      <c r="J67" s="33">
        <v>0.25</v>
      </c>
      <c r="K67" s="33">
        <v>0.25</v>
      </c>
      <c r="L67" s="33">
        <v>0.25</v>
      </c>
      <c r="M67" s="39">
        <v>0.25</v>
      </c>
      <c r="N67" s="85" t="str">
        <f t="shared" si="22"/>
        <v>ENERO</v>
      </c>
      <c r="O67" s="85" t="str">
        <f t="shared" si="23"/>
        <v>DICIEMBRE</v>
      </c>
      <c r="P67" s="22" t="s">
        <v>187</v>
      </c>
      <c r="Q67" s="125">
        <v>4000</v>
      </c>
      <c r="R67" s="47"/>
      <c r="S67" s="22" t="s">
        <v>53</v>
      </c>
      <c r="T67" s="22" t="s">
        <v>168</v>
      </c>
      <c r="U67" s="22" t="s">
        <v>169</v>
      </c>
    </row>
    <row r="68" spans="1:25" s="5" customFormat="1" ht="49.5">
      <c r="A68" s="27" t="s">
        <v>48</v>
      </c>
      <c r="B68" s="22">
        <v>36</v>
      </c>
      <c r="C68" s="56" t="s">
        <v>142</v>
      </c>
      <c r="D68" s="56" t="str">
        <f>VLOOKUP(C68,[2]PDOT!$A$4:$B$10,2,0)</f>
        <v>Fortalecer la estructura institucional para garantizar un sistema de gestión eficiente y de calidad que promueva la participación ciudadana</v>
      </c>
      <c r="E68" s="153"/>
      <c r="F68" s="65" t="s">
        <v>420</v>
      </c>
      <c r="G68" s="11" t="s">
        <v>421</v>
      </c>
      <c r="H68" s="11"/>
      <c r="I68" s="27"/>
      <c r="J68" s="33">
        <v>0.25</v>
      </c>
      <c r="K68" s="33">
        <v>0.25</v>
      </c>
      <c r="L68" s="33">
        <v>0.25</v>
      </c>
      <c r="M68" s="39">
        <v>0.25</v>
      </c>
      <c r="N68" s="85" t="str">
        <f t="shared" si="22"/>
        <v>ENERO</v>
      </c>
      <c r="O68" s="85" t="str">
        <f t="shared" si="23"/>
        <v>DICIEMBRE</v>
      </c>
      <c r="P68" s="22" t="s">
        <v>187</v>
      </c>
      <c r="Q68" s="125">
        <v>5000</v>
      </c>
      <c r="R68" s="47"/>
      <c r="S68" s="22" t="s">
        <v>53</v>
      </c>
      <c r="T68" s="22" t="s">
        <v>168</v>
      </c>
      <c r="U68" s="22" t="s">
        <v>169</v>
      </c>
    </row>
    <row r="69" spans="1:25" s="5" customFormat="1" ht="66">
      <c r="A69" s="27" t="s">
        <v>48</v>
      </c>
      <c r="B69" s="22">
        <v>37</v>
      </c>
      <c r="C69" s="56" t="s">
        <v>142</v>
      </c>
      <c r="D69" s="56" t="str">
        <f>VLOOKUP(C69,[2]PDOT!$A$4:$B$10,2,0)</f>
        <v>Fortalecer la estructura institucional para garantizar un sistema de gestión eficiente y de calidad que promueva la participación ciudadana</v>
      </c>
      <c r="E69" s="154"/>
      <c r="F69" s="65" t="s">
        <v>423</v>
      </c>
      <c r="G69" s="11" t="s">
        <v>422</v>
      </c>
      <c r="H69" s="11" t="s">
        <v>360</v>
      </c>
      <c r="I69" s="27" t="str">
        <f>VLOOKUP(H69,PDOT!$B$28:$C$56,2,0)</f>
        <v>Porcentaje de adquisiciones, y procedimientos institucionales realizados vs Porcentaje de adquisiciones, y procedimientos institucionales terminados con éxito.</v>
      </c>
      <c r="J69" s="33">
        <v>0.25</v>
      </c>
      <c r="K69" s="33">
        <v>0.25</v>
      </c>
      <c r="L69" s="33">
        <v>0.25</v>
      </c>
      <c r="M69" s="39">
        <v>0.25</v>
      </c>
      <c r="N69" s="85" t="str">
        <f t="shared" si="20"/>
        <v>ENERO</v>
      </c>
      <c r="O69" s="85" t="str">
        <f t="shared" si="21"/>
        <v>DICIEMBRE</v>
      </c>
      <c r="P69" s="22" t="s">
        <v>187</v>
      </c>
      <c r="Q69" s="125">
        <v>4000</v>
      </c>
      <c r="R69" s="47"/>
      <c r="S69" s="22" t="s">
        <v>53</v>
      </c>
      <c r="T69" s="22" t="s">
        <v>168</v>
      </c>
      <c r="U69" s="22" t="s">
        <v>169</v>
      </c>
    </row>
    <row r="70" spans="1:25" s="5" customFormat="1" ht="66">
      <c r="A70" s="27" t="s">
        <v>48</v>
      </c>
      <c r="B70" s="22">
        <v>38</v>
      </c>
      <c r="C70" s="56" t="s">
        <v>142</v>
      </c>
      <c r="D70" s="56" t="str">
        <f>VLOOKUP(C70,[2]PDOT!$A$4:$B$10,2,0)</f>
        <v>Fortalecer la estructura institucional para garantizar un sistema de gestión eficiente y de calidad que promueva la participación ciudadana</v>
      </c>
      <c r="E70" s="20"/>
      <c r="F70" s="65" t="s">
        <v>260</v>
      </c>
      <c r="G70" s="11" t="s">
        <v>412</v>
      </c>
      <c r="H70" s="11" t="s">
        <v>360</v>
      </c>
      <c r="I70" s="27" t="str">
        <f>VLOOKUP(H70,PDOT!$B$28:$C$56,2,0)</f>
        <v>Porcentaje de adquisiciones, y procedimientos institucionales realizados vs Porcentaje de adquisiciones, y procedimientos institucionales terminados con éxito.</v>
      </c>
      <c r="J70" s="33">
        <v>0.25</v>
      </c>
      <c r="K70" s="33">
        <v>0.25</v>
      </c>
      <c r="L70" s="33">
        <v>0.25</v>
      </c>
      <c r="M70" s="39">
        <v>0.25</v>
      </c>
      <c r="N70" s="85" t="str">
        <f t="shared" ref="N70" si="24">IF(J70,"ENERO",IF(K70,"ABRIL",IF(L70,"JULIO",IF(M70,"DICIEMBRE",0))))</f>
        <v>ENERO</v>
      </c>
      <c r="O70" s="85" t="str">
        <f t="shared" ref="O70" si="25">IF(M70,"DICIEMBRE",IF(L70,"SEPTIEMBRE",IF(K70,"JUNIO",IF(J70,"ENERO",0))))</f>
        <v>DICIEMBRE</v>
      </c>
      <c r="P70" s="22" t="s">
        <v>409</v>
      </c>
      <c r="Q70" s="125">
        <v>10000</v>
      </c>
      <c r="R70" s="47"/>
      <c r="S70" s="22" t="s">
        <v>167</v>
      </c>
      <c r="T70" s="22" t="s">
        <v>168</v>
      </c>
      <c r="U70" s="22" t="s">
        <v>169</v>
      </c>
      <c r="Y70" s="128"/>
    </row>
    <row r="71" spans="1:25" s="5" customFormat="1" ht="17.25" thickBot="1">
      <c r="A71" s="173" t="s">
        <v>291</v>
      </c>
      <c r="B71" s="173"/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4"/>
      <c r="Q71" s="121">
        <f>+SUM(Q37:Q70)</f>
        <v>428122.2</v>
      </c>
      <c r="R71" s="45">
        <v>589621.19999999995</v>
      </c>
      <c r="S71" s="54">
        <v>422122.2</v>
      </c>
      <c r="T71" s="50">
        <f>+S71-Q71</f>
        <v>-6000</v>
      </c>
      <c r="U71" s="46"/>
    </row>
    <row r="72" spans="1:25" s="5" customFormat="1" ht="26.25" customHeight="1" thickBot="1">
      <c r="A72" s="179" t="s">
        <v>592</v>
      </c>
      <c r="B72" s="180"/>
      <c r="C72" s="180"/>
      <c r="D72" s="180"/>
      <c r="E72" s="180"/>
      <c r="F72" s="180"/>
      <c r="G72" s="180"/>
      <c r="H72" s="180"/>
      <c r="I72" s="180"/>
      <c r="J72" s="180"/>
      <c r="K72" s="180"/>
      <c r="L72" s="180"/>
      <c r="M72" s="180"/>
      <c r="N72" s="180"/>
      <c r="O72" s="180"/>
      <c r="P72" s="180"/>
      <c r="Q72" s="180"/>
      <c r="R72" s="180"/>
      <c r="S72" s="180"/>
      <c r="T72" s="180"/>
      <c r="U72" s="180"/>
    </row>
    <row r="73" spans="1:25" s="5" customFormat="1" ht="16.5">
      <c r="A73" s="162" t="s">
        <v>1</v>
      </c>
      <c r="B73" s="161" t="s">
        <v>2</v>
      </c>
      <c r="C73" s="159" t="s">
        <v>138</v>
      </c>
      <c r="D73" s="163" t="s">
        <v>137</v>
      </c>
      <c r="E73" s="146" t="s">
        <v>287</v>
      </c>
      <c r="F73" s="164" t="s">
        <v>4</v>
      </c>
      <c r="G73" s="142" t="s">
        <v>292</v>
      </c>
      <c r="H73" s="165" t="s">
        <v>5</v>
      </c>
      <c r="I73" s="166" t="s">
        <v>6</v>
      </c>
      <c r="J73" s="161" t="s">
        <v>390</v>
      </c>
      <c r="K73" s="161"/>
      <c r="L73" s="161"/>
      <c r="M73" s="161"/>
      <c r="N73" s="160" t="s">
        <v>8</v>
      </c>
      <c r="O73" s="161" t="s">
        <v>9</v>
      </c>
      <c r="P73" s="161" t="s">
        <v>10</v>
      </c>
      <c r="Q73" s="167" t="s">
        <v>11</v>
      </c>
      <c r="R73" s="168" t="s">
        <v>12</v>
      </c>
      <c r="S73" s="161" t="s">
        <v>13</v>
      </c>
      <c r="T73" s="161" t="s">
        <v>162</v>
      </c>
      <c r="U73" s="161" t="s">
        <v>14</v>
      </c>
    </row>
    <row r="74" spans="1:25" s="5" customFormat="1" ht="16.5">
      <c r="A74" s="162"/>
      <c r="B74" s="161"/>
      <c r="C74" s="159"/>
      <c r="D74" s="163"/>
      <c r="E74" s="147"/>
      <c r="F74" s="164"/>
      <c r="G74" s="143"/>
      <c r="H74" s="165"/>
      <c r="I74" s="166"/>
      <c r="J74" s="2" t="s">
        <v>15</v>
      </c>
      <c r="K74" s="2" t="s">
        <v>16</v>
      </c>
      <c r="L74" s="2" t="s">
        <v>17</v>
      </c>
      <c r="M74" s="38" t="s">
        <v>18</v>
      </c>
      <c r="N74" s="160"/>
      <c r="O74" s="161"/>
      <c r="P74" s="161"/>
      <c r="Q74" s="167"/>
      <c r="R74" s="168"/>
      <c r="S74" s="161"/>
      <c r="T74" s="161"/>
      <c r="U74" s="161"/>
    </row>
    <row r="75" spans="1:25" s="5" customFormat="1" ht="66">
      <c r="A75" s="27" t="s">
        <v>49</v>
      </c>
      <c r="B75" s="22">
        <v>1</v>
      </c>
      <c r="C75" s="56" t="s">
        <v>142</v>
      </c>
      <c r="D75" s="56" t="str">
        <f>VLOOKUP(C75,PDOT!$A$4:$B$11,2,0)</f>
        <v>Fortalecer los mecanismos de participación ciudadana en la gestión pública y en la implementación de proyectos de desarrollo, asegurando la transparencia y la rendición de cuentas de las autoridades locales.</v>
      </c>
      <c r="E75" s="11"/>
      <c r="F75" s="65" t="s">
        <v>244</v>
      </c>
      <c r="G75" s="11" t="s">
        <v>294</v>
      </c>
      <c r="H75" s="11" t="s">
        <v>360</v>
      </c>
      <c r="I75" s="27" t="str">
        <f>VLOOKUP(H75,PDOT!$B$28:$C$56,2,0)</f>
        <v>Porcentaje de adquisiciones, y procedimientos institucionales realizados vs Porcentaje de adquisiciones, y procedimientos institucionales terminados con éxito.</v>
      </c>
      <c r="J75" s="31">
        <v>0.25</v>
      </c>
      <c r="K75" s="31">
        <v>0.25</v>
      </c>
      <c r="L75" s="31">
        <v>0.5</v>
      </c>
      <c r="M75" s="36"/>
      <c r="N75" s="85" t="str">
        <f>IF(J75,"ENERO",IF(K75,"ABRIL",IF(L75,"JULIO",IF(M75,"DICIEMBRE",0))))</f>
        <v>ENERO</v>
      </c>
      <c r="O75" s="85" t="str">
        <f>IF(M75,"DICIEMBRE",IF(L75,"SEPTIEMBRE",IF(K75,"JUNIO",IF(J75,"MARZO",0))))</f>
        <v>SEPTIEMBRE</v>
      </c>
      <c r="P75" s="22"/>
      <c r="Q75" s="125">
        <v>1500</v>
      </c>
      <c r="R75" s="42"/>
      <c r="S75" s="22" t="s">
        <v>25</v>
      </c>
      <c r="T75" s="22" t="s">
        <v>181</v>
      </c>
      <c r="U75" s="22"/>
    </row>
    <row r="76" spans="1:25" s="5" customFormat="1" ht="66">
      <c r="A76" s="27" t="s">
        <v>49</v>
      </c>
      <c r="B76" s="22">
        <v>2</v>
      </c>
      <c r="C76" s="56" t="s">
        <v>142</v>
      </c>
      <c r="D76" s="56" t="str">
        <f>VLOOKUP(C76,PDOT!$A$4:$B$11,2,0)</f>
        <v>Fortalecer los mecanismos de participación ciudadana en la gestión pública y en la implementación de proyectos de desarrollo, asegurando la transparencia y la rendición de cuentas de las autoridades locales.</v>
      </c>
      <c r="E76" s="11"/>
      <c r="F76" s="65" t="s">
        <v>587</v>
      </c>
      <c r="G76" s="11" t="s">
        <v>389</v>
      </c>
      <c r="H76" s="11" t="s">
        <v>360</v>
      </c>
      <c r="I76" s="27" t="str">
        <f>VLOOKUP(H76,PDOT!$B$28:$C$56,2,0)</f>
        <v>Porcentaje de adquisiciones, y procedimientos institucionales realizados vs Porcentaje de adquisiciones, y procedimientos institucionales terminados con éxito.</v>
      </c>
      <c r="J76" s="31">
        <v>0.25</v>
      </c>
      <c r="K76" s="31">
        <v>0.25</v>
      </c>
      <c r="L76" s="31">
        <v>0.25</v>
      </c>
      <c r="M76" s="36">
        <v>0.25</v>
      </c>
      <c r="N76" s="85" t="str">
        <f t="shared" ref="N76:N78" si="26">IF(J76,"ENERO",IF(K76,"ABRIL",IF(L76,"JULIO",IF(M76,"DICIEMBRE",0))))</f>
        <v>ENERO</v>
      </c>
      <c r="O76" s="85" t="str">
        <f t="shared" ref="O76:O78" si="27">IF(M76,"DICIEMBRE",IF(L76,"SEPTIEMBRE",IF(K76,"JUNIO",IF(J76,"MARZO",0))))</f>
        <v>DICIEMBRE</v>
      </c>
      <c r="P76" s="22"/>
      <c r="Q76" s="125">
        <v>2000</v>
      </c>
      <c r="R76" s="42"/>
      <c r="S76" s="22" t="s">
        <v>25</v>
      </c>
      <c r="T76" s="22" t="s">
        <v>181</v>
      </c>
      <c r="U76" s="22"/>
    </row>
    <row r="77" spans="1:25" s="5" customFormat="1" ht="66">
      <c r="A77" s="27" t="s">
        <v>49</v>
      </c>
      <c r="B77" s="22">
        <v>4</v>
      </c>
      <c r="C77" s="56" t="s">
        <v>142</v>
      </c>
      <c r="D77" s="56" t="str">
        <f>VLOOKUP(C77,PDOT!$A$4:$B$11,2,0)</f>
        <v>Fortalecer los mecanismos de participación ciudadana en la gestión pública y en la implementación de proyectos de desarrollo, asegurando la transparencia y la rendición de cuentas de las autoridades locales.</v>
      </c>
      <c r="E77" s="11"/>
      <c r="F77" s="65" t="s">
        <v>588</v>
      </c>
      <c r="G77" s="11" t="s">
        <v>470</v>
      </c>
      <c r="H77" s="11" t="s">
        <v>360</v>
      </c>
      <c r="I77" s="27" t="str">
        <f>VLOOKUP(H77,PDOT!$B$28:$C$56,2,0)</f>
        <v>Porcentaje de adquisiciones, y procedimientos institucionales realizados vs Porcentaje de adquisiciones, y procedimientos institucionales terminados con éxito.</v>
      </c>
      <c r="J77" s="31">
        <v>0.25</v>
      </c>
      <c r="K77" s="31">
        <v>0.25</v>
      </c>
      <c r="L77" s="31">
        <v>0.25</v>
      </c>
      <c r="M77" s="36">
        <v>0.25</v>
      </c>
      <c r="N77" s="85" t="str">
        <f t="shared" si="26"/>
        <v>ENERO</v>
      </c>
      <c r="O77" s="85" t="str">
        <f t="shared" si="27"/>
        <v>DICIEMBRE</v>
      </c>
      <c r="P77" s="22"/>
      <c r="Q77" s="125">
        <v>80000</v>
      </c>
      <c r="R77" s="42"/>
      <c r="S77" s="22" t="s">
        <v>25</v>
      </c>
      <c r="T77" s="22" t="s">
        <v>181</v>
      </c>
      <c r="U77" s="22"/>
    </row>
    <row r="78" spans="1:25" s="5" customFormat="1" ht="66">
      <c r="A78" s="27" t="s">
        <v>49</v>
      </c>
      <c r="B78" s="22">
        <v>5</v>
      </c>
      <c r="C78" s="56" t="s">
        <v>142</v>
      </c>
      <c r="D78" s="56" t="str">
        <f>VLOOKUP(C78,PDOT!$A$4:$B$11,2,0)</f>
        <v>Fortalecer los mecanismos de participación ciudadana en la gestión pública y en la implementación de proyectos de desarrollo, asegurando la transparencia y la rendición de cuentas de las autoridades locales.</v>
      </c>
      <c r="E78" s="11"/>
      <c r="F78" s="65" t="s">
        <v>392</v>
      </c>
      <c r="G78" s="11" t="s">
        <v>305</v>
      </c>
      <c r="H78" s="11" t="s">
        <v>360</v>
      </c>
      <c r="I78" s="27" t="str">
        <f>VLOOKUP(H78,PDOT!$B$28:$C$56,2,0)</f>
        <v>Porcentaje de adquisiciones, y procedimientos institucionales realizados vs Porcentaje de adquisiciones, y procedimientos institucionales terminados con éxito.</v>
      </c>
      <c r="J78" s="31">
        <v>0.25</v>
      </c>
      <c r="K78" s="31">
        <v>0.25</v>
      </c>
      <c r="L78" s="31">
        <v>0.5</v>
      </c>
      <c r="M78" s="36"/>
      <c r="N78" s="85" t="str">
        <f t="shared" si="26"/>
        <v>ENERO</v>
      </c>
      <c r="O78" s="85" t="str">
        <f t="shared" si="27"/>
        <v>SEPTIEMBRE</v>
      </c>
      <c r="P78" s="22"/>
      <c r="Q78" s="125">
        <v>10000</v>
      </c>
      <c r="R78" s="42"/>
      <c r="S78" s="22" t="s">
        <v>25</v>
      </c>
      <c r="T78" s="22" t="s">
        <v>181</v>
      </c>
      <c r="U78" s="22"/>
    </row>
    <row r="79" spans="1:25" s="5" customFormat="1" ht="17.25" thickBot="1">
      <c r="A79" s="150" t="s">
        <v>20</v>
      </c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1"/>
      <c r="Q79" s="121">
        <f>+SUM(Q75:Q78)</f>
        <v>93500</v>
      </c>
      <c r="R79" s="45"/>
      <c r="S79" s="46"/>
      <c r="T79" s="46"/>
      <c r="U79" s="46"/>
    </row>
    <row r="80" spans="1:25" s="5" customFormat="1" ht="26.25" customHeight="1" thickBot="1">
      <c r="A80" s="179" t="s">
        <v>610</v>
      </c>
      <c r="B80" s="180"/>
      <c r="C80" s="180"/>
      <c r="D80" s="180"/>
      <c r="E80" s="180"/>
      <c r="F80" s="180"/>
      <c r="G80" s="180"/>
      <c r="H80" s="180"/>
      <c r="I80" s="180"/>
      <c r="J80" s="180"/>
      <c r="K80" s="180"/>
      <c r="L80" s="180"/>
      <c r="M80" s="180"/>
      <c r="N80" s="180"/>
      <c r="O80" s="180"/>
      <c r="P80" s="180"/>
      <c r="Q80" s="180"/>
      <c r="R80" s="180"/>
      <c r="S80" s="180"/>
      <c r="T80" s="180"/>
      <c r="U80" s="180"/>
    </row>
    <row r="81" spans="1:28" s="5" customFormat="1" ht="16.5">
      <c r="A81" s="162" t="s">
        <v>1</v>
      </c>
      <c r="B81" s="161" t="s">
        <v>2</v>
      </c>
      <c r="C81" s="159" t="s">
        <v>138</v>
      </c>
      <c r="D81" s="163" t="s">
        <v>137</v>
      </c>
      <c r="E81" s="146" t="s">
        <v>287</v>
      </c>
      <c r="F81" s="164" t="s">
        <v>4</v>
      </c>
      <c r="G81" s="142" t="s">
        <v>292</v>
      </c>
      <c r="H81" s="165" t="s">
        <v>5</v>
      </c>
      <c r="I81" s="166" t="s">
        <v>6</v>
      </c>
      <c r="J81" s="161" t="s">
        <v>390</v>
      </c>
      <c r="K81" s="161"/>
      <c r="L81" s="161"/>
      <c r="M81" s="161"/>
      <c r="N81" s="160" t="s">
        <v>8</v>
      </c>
      <c r="O81" s="161" t="s">
        <v>9</v>
      </c>
      <c r="P81" s="161" t="s">
        <v>10</v>
      </c>
      <c r="Q81" s="167" t="s">
        <v>11</v>
      </c>
      <c r="R81" s="168" t="s">
        <v>12</v>
      </c>
      <c r="S81" s="161" t="s">
        <v>13</v>
      </c>
      <c r="T81" s="161" t="s">
        <v>162</v>
      </c>
      <c r="U81" s="161" t="s">
        <v>14</v>
      </c>
    </row>
    <row r="82" spans="1:28" s="5" customFormat="1" ht="16.5">
      <c r="A82" s="162"/>
      <c r="B82" s="161"/>
      <c r="C82" s="159"/>
      <c r="D82" s="163"/>
      <c r="E82" s="147"/>
      <c r="F82" s="164"/>
      <c r="G82" s="143"/>
      <c r="H82" s="165"/>
      <c r="I82" s="166"/>
      <c r="J82" s="2" t="s">
        <v>15</v>
      </c>
      <c r="K82" s="2" t="s">
        <v>16</v>
      </c>
      <c r="L82" s="2" t="s">
        <v>17</v>
      </c>
      <c r="M82" s="38" t="s">
        <v>18</v>
      </c>
      <c r="N82" s="160"/>
      <c r="O82" s="161"/>
      <c r="P82" s="161"/>
      <c r="Q82" s="167"/>
      <c r="R82" s="168"/>
      <c r="S82" s="161"/>
      <c r="T82" s="161"/>
      <c r="U82" s="161"/>
    </row>
    <row r="83" spans="1:28" s="5" customFormat="1" ht="82.5">
      <c r="A83" s="27" t="s">
        <v>35</v>
      </c>
      <c r="B83" s="22">
        <v>1</v>
      </c>
      <c r="C83" s="56" t="s">
        <v>132</v>
      </c>
      <c r="D83" s="56" t="str">
        <f>VLOOKUP(C83,PDOT!$A$4:$B$11,2,0)</f>
        <v xml:space="preserve"> Incrementar la productividad agrícola y la sostenibilidad ambiental mediante la adopción de prácticas agrícolas modernas y respetuosas con el medio ambiente, asegurando la conservación de la biodiversidad y el mantenimiento de la fertilidad del suelo.</v>
      </c>
      <c r="E83" s="11"/>
      <c r="F83" s="67" t="s">
        <v>472</v>
      </c>
      <c r="G83" s="11" t="s">
        <v>471</v>
      </c>
      <c r="H83" s="11" t="s">
        <v>368</v>
      </c>
      <c r="I83" s="27" t="str">
        <f>VLOOKUP(H83,PDOT!$B$28:$C$56,2,0)</f>
        <v xml:space="preserve">Número de Hectáreas de áreas naturales protegidas </v>
      </c>
      <c r="J83" s="31">
        <v>0.25</v>
      </c>
      <c r="K83" s="31">
        <v>0.25</v>
      </c>
      <c r="L83" s="31">
        <v>0.25</v>
      </c>
      <c r="M83" s="36">
        <v>0.25</v>
      </c>
      <c r="N83" s="85" t="str">
        <f t="shared" ref="N83:N88" si="28">IF(J83,"ENERO",IF(K83,"ABRIL",IF(L83,"JULIO",IF(M83,"DICIEMBRE",0))))</f>
        <v>ENERO</v>
      </c>
      <c r="O83" s="85" t="str">
        <f t="shared" ref="O83:O88" si="29">IF(M83,"DICIEMBRE",IF(L83,"SEPTIEMBRE",IF(K83,"JUNIO",IF(J83,"MARZO",0))))</f>
        <v>DICIEMBRE</v>
      </c>
      <c r="P83" s="22"/>
      <c r="Q83" s="125">
        <v>200000</v>
      </c>
      <c r="R83" s="42"/>
      <c r="S83" s="27" t="s">
        <v>36</v>
      </c>
      <c r="T83" s="27" t="s">
        <v>168</v>
      </c>
      <c r="U83" s="22" t="s">
        <v>169</v>
      </c>
    </row>
    <row r="84" spans="1:28" s="5" customFormat="1" ht="66">
      <c r="A84" s="27" t="s">
        <v>35</v>
      </c>
      <c r="B84" s="22">
        <v>2</v>
      </c>
      <c r="C84" s="56" t="s">
        <v>133</v>
      </c>
      <c r="D84" s="56" t="str">
        <f>VLOOKUP(C84,PDOT!$A$4:$B$11,2,0)</f>
        <v xml:space="preserve">Establecer Guamote como un referente de productos agrícolas de alta calidad, impulsando iniciativas de certificación, mejoramiento de la cadena de valor y estrategias de marketing que promuevan la identidad cultural y la sostenibilidad. </v>
      </c>
      <c r="E84" s="11"/>
      <c r="F84" s="67" t="s">
        <v>589</v>
      </c>
      <c r="G84" s="11" t="s">
        <v>429</v>
      </c>
      <c r="H84" s="11" t="s">
        <v>368</v>
      </c>
      <c r="I84" s="27" t="str">
        <f>VLOOKUP(H84,PDOT!$B$28:$C$56,2,0)</f>
        <v xml:space="preserve">Número de Hectáreas de áreas naturales protegidas </v>
      </c>
      <c r="J84" s="31">
        <v>0.25</v>
      </c>
      <c r="K84" s="31">
        <v>0.25</v>
      </c>
      <c r="L84" s="31">
        <v>0.25</v>
      </c>
      <c r="M84" s="36">
        <v>0.25</v>
      </c>
      <c r="N84" s="85" t="str">
        <f t="shared" ref="N84" si="30">IF(J84,"ENERO",IF(K84,"ABRIL",IF(L84,"JULIO",IF(M84,"DICIEMBRE",0))))</f>
        <v>ENERO</v>
      </c>
      <c r="O84" s="85" t="str">
        <f t="shared" ref="O84" si="31">IF(M84,"DICIEMBRE",IF(L84,"SEPTIEMBRE",IF(K84,"JUNIO",IF(J84,"MARZO",0))))</f>
        <v>DICIEMBRE</v>
      </c>
      <c r="P84" s="22"/>
      <c r="Q84" s="125">
        <v>100000</v>
      </c>
      <c r="R84" s="42"/>
      <c r="S84" s="27" t="s">
        <v>46</v>
      </c>
      <c r="T84" s="27" t="s">
        <v>168</v>
      </c>
      <c r="U84" s="22" t="s">
        <v>169</v>
      </c>
    </row>
    <row r="85" spans="1:28" s="5" customFormat="1" ht="66">
      <c r="A85" s="27" t="s">
        <v>35</v>
      </c>
      <c r="B85" s="22">
        <v>9</v>
      </c>
      <c r="C85" s="56" t="s">
        <v>142</v>
      </c>
      <c r="D85" s="56" t="str">
        <f>VLOOKUP(C85,[2]PDOT!$A$4:$B$10,2,0)</f>
        <v>Fortalecer la estructura institucional para garantizar un sistema de gestión eficiente y de calidad que promueva la participación ciudadana</v>
      </c>
      <c r="E85" s="11"/>
      <c r="F85" s="65" t="s">
        <v>585</v>
      </c>
      <c r="G85" s="11" t="s">
        <v>294</v>
      </c>
      <c r="H85" s="11" t="s">
        <v>360</v>
      </c>
      <c r="I85" s="27" t="str">
        <f>VLOOKUP(H85,PDOT!$B$28:$C$56,2,0)</f>
        <v>Porcentaje de adquisiciones, y procedimientos institucionales realizados vs Porcentaje de adquisiciones, y procedimientos institucionales terminados con éxito.</v>
      </c>
      <c r="J85" s="33">
        <v>0.25</v>
      </c>
      <c r="K85" s="33">
        <v>0.25</v>
      </c>
      <c r="L85" s="33">
        <v>0.5</v>
      </c>
      <c r="M85" s="39"/>
      <c r="N85" s="85" t="str">
        <f>IF(J85,"ENERO",IF(K85,"ABRIL",IF(L85,"JULIO",IF(M85,"DICIEMBRE",0))))</f>
        <v>ENERO</v>
      </c>
      <c r="O85" s="85" t="str">
        <f>IF(M85,"DICIEMBRE",IF(L85,"SEPTIEMBRE",IF(K85,"JUNIO",IF(J85,"MARZO",0))))</f>
        <v>SEPTIEMBRE</v>
      </c>
      <c r="P85" s="22" t="s">
        <v>177</v>
      </c>
      <c r="Q85" s="125">
        <v>15000</v>
      </c>
      <c r="R85" s="47"/>
      <c r="S85" s="22" t="s">
        <v>586</v>
      </c>
      <c r="T85" s="22" t="s">
        <v>168</v>
      </c>
      <c r="U85" s="22" t="s">
        <v>169</v>
      </c>
    </row>
    <row r="86" spans="1:28" s="5" customFormat="1" ht="66">
      <c r="A86" s="97" t="s">
        <v>35</v>
      </c>
      <c r="B86" s="89">
        <v>2</v>
      </c>
      <c r="C86" s="99" t="s">
        <v>136</v>
      </c>
      <c r="D86" s="99" t="str">
        <f>VLOOKUP(C86,PDOT!$A$4:$B$11,2,0)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86" s="104"/>
      <c r="F86" s="67" t="s">
        <v>473</v>
      </c>
      <c r="G86" s="11" t="s">
        <v>404</v>
      </c>
      <c r="H86" s="105" t="s">
        <v>360</v>
      </c>
      <c r="I86" s="105" t="str">
        <f>VLOOKUP(H86,PDOT!$B$28:$C$56,2,0)</f>
        <v>Porcentaje de adquisiciones, y procedimientos institucionales realizados vs Porcentaje de adquisiciones, y procedimientos institucionales terminados con éxito.</v>
      </c>
      <c r="J86" s="106"/>
      <c r="K86" s="107">
        <v>0.25</v>
      </c>
      <c r="L86" s="107">
        <v>0.5</v>
      </c>
      <c r="M86" s="108">
        <v>0.25</v>
      </c>
      <c r="N86" s="85" t="str">
        <f t="shared" si="28"/>
        <v>ABRIL</v>
      </c>
      <c r="O86" s="85" t="str">
        <f t="shared" si="29"/>
        <v>DICIEMBRE</v>
      </c>
      <c r="P86" s="13">
        <v>80000</v>
      </c>
      <c r="Q86" s="125">
        <v>80000</v>
      </c>
      <c r="R86" s="109"/>
      <c r="S86" s="22" t="s">
        <v>46</v>
      </c>
      <c r="T86" s="22" t="s">
        <v>168</v>
      </c>
      <c r="U86" s="22" t="s">
        <v>220</v>
      </c>
    </row>
    <row r="87" spans="1:28" s="103" customFormat="1" ht="66">
      <c r="A87" s="97" t="s">
        <v>35</v>
      </c>
      <c r="B87" s="98">
        <v>3</v>
      </c>
      <c r="C87" s="99" t="s">
        <v>142</v>
      </c>
      <c r="D87" s="99" t="str">
        <f>VLOOKUP(C87,PDOT!$A$4:$B$11,2,0)</f>
        <v>Fortalecer los mecanismos de participación ciudadana en la gestión pública y en la implementación de proyectos de desarrollo, asegurando la transparencia y la rendición de cuentas de las autoridades locales.</v>
      </c>
      <c r="E87" s="100"/>
      <c r="F87" s="67" t="s">
        <v>474</v>
      </c>
      <c r="G87" s="100" t="s">
        <v>433</v>
      </c>
      <c r="H87" s="100" t="s">
        <v>360</v>
      </c>
      <c r="I87" s="97" t="str">
        <f>VLOOKUP(H87,PDOT!$B$28:$C$56,2,0)</f>
        <v>Porcentaje de adquisiciones, y procedimientos institucionales realizados vs Porcentaje de adquisiciones, y procedimientos institucionales terminados con éxito.</v>
      </c>
      <c r="J87" s="101">
        <v>0.25</v>
      </c>
      <c r="K87" s="101">
        <v>0.25</v>
      </c>
      <c r="L87" s="101">
        <v>0.5</v>
      </c>
      <c r="M87" s="102"/>
      <c r="N87" s="89" t="str">
        <f t="shared" si="28"/>
        <v>ENERO</v>
      </c>
      <c r="O87" s="89" t="str">
        <f t="shared" si="29"/>
        <v>SEPTIEMBRE</v>
      </c>
      <c r="P87" s="110">
        <v>743000</v>
      </c>
      <c r="Q87" s="110"/>
      <c r="R87" s="41"/>
      <c r="S87" s="98" t="s">
        <v>46</v>
      </c>
      <c r="T87" s="98" t="s">
        <v>168</v>
      </c>
      <c r="U87" s="98" t="s">
        <v>205</v>
      </c>
    </row>
    <row r="88" spans="1:28" s="103" customFormat="1" ht="66">
      <c r="A88" s="97" t="s">
        <v>35</v>
      </c>
      <c r="B88" s="98">
        <v>4</v>
      </c>
      <c r="C88" s="99" t="s">
        <v>142</v>
      </c>
      <c r="D88" s="99" t="str">
        <f>VLOOKUP(C88,PDOT!$A$4:$B$11,2,0)</f>
        <v>Fortalecer los mecanismos de participación ciudadana en la gestión pública y en la implementación de proyectos de desarrollo, asegurando la transparencia y la rendición de cuentas de las autoridades locales.</v>
      </c>
      <c r="E88" s="100"/>
      <c r="F88" s="67" t="s">
        <v>384</v>
      </c>
      <c r="G88" s="100" t="s">
        <v>429</v>
      </c>
      <c r="H88" s="100" t="s">
        <v>360</v>
      </c>
      <c r="I88" s="97" t="str">
        <f>VLOOKUP(H88,PDOT!$B$28:$C$56,2,0)</f>
        <v>Porcentaje de adquisiciones, y procedimientos institucionales realizados vs Porcentaje de adquisiciones, y procedimientos institucionales terminados con éxito.</v>
      </c>
      <c r="J88" s="101">
        <v>0.25</v>
      </c>
      <c r="K88" s="101">
        <v>0.5</v>
      </c>
      <c r="L88" s="101">
        <v>0.25</v>
      </c>
      <c r="M88" s="102"/>
      <c r="N88" s="89" t="str">
        <f t="shared" si="28"/>
        <v>ENERO</v>
      </c>
      <c r="O88" s="89" t="str">
        <f t="shared" si="29"/>
        <v>SEPTIEMBRE</v>
      </c>
      <c r="P88" s="18"/>
      <c r="Q88" s="127">
        <v>509375.57</v>
      </c>
      <c r="R88" s="41"/>
      <c r="S88" s="98" t="s">
        <v>46</v>
      </c>
      <c r="T88" s="98" t="s">
        <v>168</v>
      </c>
      <c r="U88" s="98" t="s">
        <v>220</v>
      </c>
    </row>
    <row r="89" spans="1:28" s="103" customFormat="1" ht="66.75" thickBot="1">
      <c r="A89" s="97" t="s">
        <v>35</v>
      </c>
      <c r="B89" s="98">
        <v>5</v>
      </c>
      <c r="C89" s="99" t="s">
        <v>142</v>
      </c>
      <c r="D89" s="99" t="str">
        <f>VLOOKUP(C89,PDOT!$A$4:$B$11,2,0)</f>
        <v>Fortalecer los mecanismos de participación ciudadana en la gestión pública y en la implementación de proyectos de desarrollo, asegurando la transparencia y la rendición de cuentas de las autoridades locales.</v>
      </c>
      <c r="E89" s="100"/>
      <c r="F89" s="67" t="s">
        <v>385</v>
      </c>
      <c r="G89" s="100" t="s">
        <v>475</v>
      </c>
      <c r="H89" s="100" t="s">
        <v>360</v>
      </c>
      <c r="I89" s="97" t="str">
        <f>VLOOKUP(H89,PDOT!$B$28:$C$56,2,0)</f>
        <v>Porcentaje de adquisiciones, y procedimientos institucionales realizados vs Porcentaje de adquisiciones, y procedimientos institucionales terminados con éxito.</v>
      </c>
      <c r="J89" s="101">
        <v>0.25</v>
      </c>
      <c r="K89" s="101">
        <v>0.25</v>
      </c>
      <c r="L89" s="101">
        <v>0.5</v>
      </c>
      <c r="M89" s="102"/>
      <c r="N89" s="89" t="str">
        <f t="shared" ref="N89" si="32">IF(J89,"ENERO",IF(K89,"ABRIL",IF(L89,"JULIO",IF(M89,"DICIEMBRE",0))))</f>
        <v>ENERO</v>
      </c>
      <c r="O89" s="89" t="str">
        <f t="shared" ref="O89" si="33">IF(M89,"DICIEMBRE",IF(L89,"SEPTIEMBRE",IF(K89,"JUNIO",IF(J89,"MARZO",0))))</f>
        <v>SEPTIEMBRE</v>
      </c>
      <c r="P89" s="18"/>
      <c r="Q89" s="127">
        <v>80000</v>
      </c>
      <c r="R89" s="41"/>
      <c r="S89" s="98" t="s">
        <v>46</v>
      </c>
      <c r="T89" s="98" t="s">
        <v>168</v>
      </c>
      <c r="U89" s="98" t="s">
        <v>214</v>
      </c>
      <c r="Z89" s="132">
        <f>+Q90+Q128+Q169+Q256</f>
        <v>2626883.5700000003</v>
      </c>
      <c r="AA89" s="133">
        <v>2546883.5699999998</v>
      </c>
      <c r="AB89" s="132">
        <f>+AA89-Z89</f>
        <v>-80000.000000000466</v>
      </c>
    </row>
    <row r="90" spans="1:28" s="5" customFormat="1" ht="17.25" thickBot="1">
      <c r="A90" s="169" t="s">
        <v>591</v>
      </c>
      <c r="B90" s="169"/>
      <c r="C90" s="169"/>
      <c r="D90" s="169"/>
      <c r="E90" s="169"/>
      <c r="F90" s="169"/>
      <c r="G90" s="169"/>
      <c r="H90" s="169"/>
      <c r="I90" s="169"/>
      <c r="J90" s="169"/>
      <c r="K90" s="169"/>
      <c r="L90" s="169"/>
      <c r="M90" s="169"/>
      <c r="N90" s="169"/>
      <c r="O90" s="169"/>
      <c r="P90" s="170"/>
      <c r="Q90" s="121">
        <f>+SUM(Q83:Q89)</f>
        <v>984375.57000000007</v>
      </c>
      <c r="R90" s="45"/>
      <c r="S90" s="46"/>
      <c r="T90" s="46"/>
      <c r="U90" s="46"/>
    </row>
    <row r="91" spans="1:28" s="5" customFormat="1" ht="26.25" customHeight="1" thickBot="1">
      <c r="A91" s="148" t="s">
        <v>165</v>
      </c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</row>
    <row r="92" spans="1:28" s="5" customFormat="1" ht="16.5">
      <c r="A92" s="162" t="s">
        <v>1</v>
      </c>
      <c r="B92" s="161" t="s">
        <v>2</v>
      </c>
      <c r="C92" s="159" t="s">
        <v>138</v>
      </c>
      <c r="D92" s="163" t="s">
        <v>137</v>
      </c>
      <c r="E92" s="144" t="s">
        <v>287</v>
      </c>
      <c r="F92" s="164" t="s">
        <v>4</v>
      </c>
      <c r="G92" s="142" t="s">
        <v>292</v>
      </c>
      <c r="H92" s="165" t="s">
        <v>5</v>
      </c>
      <c r="I92" s="166" t="s">
        <v>6</v>
      </c>
      <c r="J92" s="161" t="s">
        <v>7</v>
      </c>
      <c r="K92" s="161"/>
      <c r="L92" s="161"/>
      <c r="M92" s="161"/>
      <c r="N92" s="160" t="s">
        <v>8</v>
      </c>
      <c r="O92" s="161" t="s">
        <v>9</v>
      </c>
      <c r="P92" s="161" t="s">
        <v>10</v>
      </c>
      <c r="Q92" s="167" t="s">
        <v>11</v>
      </c>
      <c r="R92" s="168" t="s">
        <v>12</v>
      </c>
      <c r="S92" s="161" t="s">
        <v>13</v>
      </c>
      <c r="T92" s="161" t="s">
        <v>162</v>
      </c>
      <c r="U92" s="161" t="s">
        <v>14</v>
      </c>
    </row>
    <row r="93" spans="1:28" s="5" customFormat="1" ht="16.5">
      <c r="A93" s="162"/>
      <c r="B93" s="161"/>
      <c r="C93" s="159"/>
      <c r="D93" s="163"/>
      <c r="E93" s="145"/>
      <c r="F93" s="164"/>
      <c r="G93" s="143"/>
      <c r="H93" s="165"/>
      <c r="I93" s="166"/>
      <c r="J93" s="2" t="s">
        <v>15</v>
      </c>
      <c r="K93" s="2" t="s">
        <v>16</v>
      </c>
      <c r="L93" s="2" t="s">
        <v>17</v>
      </c>
      <c r="M93" s="38" t="s">
        <v>18</v>
      </c>
      <c r="N93" s="160"/>
      <c r="O93" s="161"/>
      <c r="P93" s="161"/>
      <c r="Q93" s="167"/>
      <c r="R93" s="168"/>
      <c r="S93" s="161"/>
      <c r="T93" s="161"/>
      <c r="U93" s="161"/>
    </row>
    <row r="94" spans="1:28" s="5" customFormat="1" ht="82.5">
      <c r="A94" s="27" t="s">
        <v>35</v>
      </c>
      <c r="B94" s="89">
        <v>1</v>
      </c>
      <c r="C94" s="56" t="s">
        <v>134</v>
      </c>
      <c r="D94" s="56" t="str">
        <f>VLOOKUP(C94,PDOT!$A$4:$B$11,2,0)</f>
        <v>Mejorar significativamente la infraestructura vial hacia el sector rural y los servicios básicos, priorizando el acceso universal a agua potable, saneamiento, energía renovable y conectividad, para mejorar la calidad de vida y fomentar la igualdad de oportunidades.</v>
      </c>
      <c r="E94" s="11"/>
      <c r="F94" s="68" t="s">
        <v>324</v>
      </c>
      <c r="G94" s="11" t="s">
        <v>433</v>
      </c>
      <c r="H94" s="34" t="s">
        <v>360</v>
      </c>
      <c r="I94" s="107" t="str">
        <f>VLOOKUP(H94,PDOT!$B$28:$C$56,2,0)</f>
        <v>Porcentaje de adquisiciones, y procedimientos institucionales realizados vs Porcentaje de adquisiciones, y procedimientos institucionales terminados con éxito.</v>
      </c>
      <c r="J94" s="106"/>
      <c r="K94" s="33">
        <v>0.25</v>
      </c>
      <c r="L94" s="33">
        <v>0.5</v>
      </c>
      <c r="M94" s="39">
        <v>0.25</v>
      </c>
      <c r="N94" s="85" t="str">
        <f t="shared" ref="N94" si="34">IF(J94,"ENERO",IF(K94,"ABRIL",IF(L94,"JULIO",IF(M94,"DICIEMBRE",0))))</f>
        <v>ABRIL</v>
      </c>
      <c r="O94" s="85" t="str">
        <f t="shared" ref="O94" si="35">IF(M94,"DICIEMBRE",IF(L94,"SEPTIEMBRE",IF(K94,"JUNIO",IF(J94,"MARZO",0))))</f>
        <v>DICIEMBRE</v>
      </c>
      <c r="P94" s="13"/>
      <c r="Q94" s="125">
        <v>8000</v>
      </c>
      <c r="R94" s="21"/>
      <c r="S94" s="22" t="s">
        <v>46</v>
      </c>
      <c r="T94" s="22" t="s">
        <v>168</v>
      </c>
      <c r="U94" s="22" t="s">
        <v>205</v>
      </c>
      <c r="X94" s="119"/>
      <c r="Y94"/>
      <c r="Z94"/>
    </row>
    <row r="95" spans="1:28" s="5" customFormat="1" ht="66">
      <c r="A95" s="27" t="s">
        <v>35</v>
      </c>
      <c r="B95" s="89">
        <v>2</v>
      </c>
      <c r="C95" s="56" t="s">
        <v>140</v>
      </c>
      <c r="D95" s="56" t="str">
        <f>VLOOKUP(C95,PDOT!$A$4:$B$11,2,0)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95" s="11"/>
      <c r="F95" s="68" t="s">
        <v>282</v>
      </c>
      <c r="G95" s="11" t="s">
        <v>404</v>
      </c>
      <c r="H95" s="34" t="s">
        <v>360</v>
      </c>
      <c r="I95" s="107" t="str">
        <f>VLOOKUP(H95,PDOT!$B$28:$C$56,2,0)</f>
        <v>Porcentaje de adquisiciones, y procedimientos institucionales realizados vs Porcentaje de adquisiciones, y procedimientos institucionales terminados con éxito.</v>
      </c>
      <c r="J95" s="111"/>
      <c r="K95" s="33">
        <v>0.25</v>
      </c>
      <c r="L95" s="33">
        <v>0.5</v>
      </c>
      <c r="M95" s="39">
        <v>0.25</v>
      </c>
      <c r="N95" s="85" t="str">
        <f t="shared" ref="N95:N126" si="36">IF(J95,"ENERO",IF(K95,"ABRIL",IF(L95,"JULIO",IF(M95,"DICIEMBRE",0))))</f>
        <v>ABRIL</v>
      </c>
      <c r="O95" s="85" t="str">
        <f t="shared" ref="O95:O126" si="37">IF(M95,"DICIEMBRE",IF(L95,"SEPTIEMBRE",IF(K95,"JUNIO",IF(J95,"MARZO",0))))</f>
        <v>DICIEMBRE</v>
      </c>
      <c r="P95" s="13"/>
      <c r="Q95" s="125">
        <v>10000</v>
      </c>
      <c r="R95" s="21"/>
      <c r="S95" s="22" t="s">
        <v>46</v>
      </c>
      <c r="T95" s="22" t="s">
        <v>168</v>
      </c>
      <c r="U95" s="22" t="s">
        <v>222</v>
      </c>
      <c r="Y95"/>
      <c r="Z95"/>
    </row>
    <row r="96" spans="1:28" s="5" customFormat="1" ht="66">
      <c r="A96" s="27" t="s">
        <v>35</v>
      </c>
      <c r="B96" s="89">
        <v>3</v>
      </c>
      <c r="C96" s="56" t="s">
        <v>140</v>
      </c>
      <c r="D96" s="56" t="str">
        <f>VLOOKUP(C96,PDOT!$A$4:$B$11,2,0)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96" s="11"/>
      <c r="F96" s="68" t="s">
        <v>270</v>
      </c>
      <c r="G96" s="11" t="s">
        <v>433</v>
      </c>
      <c r="H96" s="34" t="s">
        <v>360</v>
      </c>
      <c r="I96" s="107" t="str">
        <f>VLOOKUP(H96,PDOT!$B$28:$C$56,2,0)</f>
        <v>Porcentaje de adquisiciones, y procedimientos institucionales realizados vs Porcentaje de adquisiciones, y procedimientos institucionales terminados con éxito.</v>
      </c>
      <c r="J96" s="111"/>
      <c r="K96" s="33">
        <v>0.25</v>
      </c>
      <c r="L96" s="33">
        <v>0.5</v>
      </c>
      <c r="M96" s="39">
        <v>0.25</v>
      </c>
      <c r="N96" s="85" t="str">
        <f t="shared" si="36"/>
        <v>ABRIL</v>
      </c>
      <c r="O96" s="85" t="str">
        <f t="shared" si="37"/>
        <v>DICIEMBRE</v>
      </c>
      <c r="P96" s="13"/>
      <c r="Q96" s="125">
        <v>14000</v>
      </c>
      <c r="R96" s="21"/>
      <c r="S96" s="22" t="s">
        <v>46</v>
      </c>
      <c r="T96" s="22" t="s">
        <v>168</v>
      </c>
      <c r="U96" s="22" t="s">
        <v>205</v>
      </c>
      <c r="Y96"/>
      <c r="Z96"/>
    </row>
    <row r="97" spans="1:26" s="5" customFormat="1" ht="66">
      <c r="A97" s="27" t="s">
        <v>35</v>
      </c>
      <c r="B97" s="89">
        <v>4</v>
      </c>
      <c r="C97" s="56" t="s">
        <v>140</v>
      </c>
      <c r="D97" s="56" t="str">
        <f>VLOOKUP(C97,PDOT!$A$4:$B$11,2,0)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97" s="11"/>
      <c r="F97" s="68" t="s">
        <v>272</v>
      </c>
      <c r="G97" s="11" t="s">
        <v>433</v>
      </c>
      <c r="H97" s="34" t="s">
        <v>360</v>
      </c>
      <c r="I97" s="107" t="str">
        <f>VLOOKUP(H97,PDOT!$B$28:$C$56,2,0)</f>
        <v>Porcentaje de adquisiciones, y procedimientos institucionales realizados vs Porcentaje de adquisiciones, y procedimientos institucionales terminados con éxito.</v>
      </c>
      <c r="J97" s="111"/>
      <c r="K97" s="33">
        <v>0.25</v>
      </c>
      <c r="L97" s="33">
        <v>0.5</v>
      </c>
      <c r="M97" s="39">
        <v>0.25</v>
      </c>
      <c r="N97" s="85" t="str">
        <f t="shared" si="36"/>
        <v>ABRIL</v>
      </c>
      <c r="O97" s="85" t="str">
        <f t="shared" si="37"/>
        <v>DICIEMBRE</v>
      </c>
      <c r="P97" s="13"/>
      <c r="Q97" s="125">
        <v>10000</v>
      </c>
      <c r="R97" s="21"/>
      <c r="S97" s="22" t="s">
        <v>46</v>
      </c>
      <c r="T97" s="22" t="s">
        <v>168</v>
      </c>
      <c r="U97" s="22" t="s">
        <v>205</v>
      </c>
      <c r="Y97"/>
      <c r="Z97"/>
    </row>
    <row r="98" spans="1:26" s="5" customFormat="1" ht="66">
      <c r="A98" s="27" t="s">
        <v>35</v>
      </c>
      <c r="B98" s="89">
        <v>5</v>
      </c>
      <c r="C98" s="56" t="s">
        <v>140</v>
      </c>
      <c r="D98" s="56" t="str">
        <f>VLOOKUP(C98,PDOT!$A$4:$B$11,2,0)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98" s="11"/>
      <c r="F98" s="68" t="s">
        <v>310</v>
      </c>
      <c r="G98" s="11" t="s">
        <v>433</v>
      </c>
      <c r="H98" s="34" t="s">
        <v>360</v>
      </c>
      <c r="I98" s="107" t="str">
        <f>VLOOKUP(H98,PDOT!$B$28:$C$56,2,0)</f>
        <v>Porcentaje de adquisiciones, y procedimientos institucionales realizados vs Porcentaje de adquisiciones, y procedimientos institucionales terminados con éxito.</v>
      </c>
      <c r="J98" s="106"/>
      <c r="K98" s="33">
        <v>0.25</v>
      </c>
      <c r="L98" s="33">
        <v>0.5</v>
      </c>
      <c r="M98" s="39">
        <v>0.25</v>
      </c>
      <c r="N98" s="85" t="str">
        <f t="shared" si="36"/>
        <v>ABRIL</v>
      </c>
      <c r="O98" s="85" t="str">
        <f t="shared" si="37"/>
        <v>DICIEMBRE</v>
      </c>
      <c r="P98" s="13"/>
      <c r="Q98" s="125">
        <v>12000</v>
      </c>
      <c r="R98" s="21"/>
      <c r="S98" s="22" t="s">
        <v>46</v>
      </c>
      <c r="T98" s="22" t="s">
        <v>168</v>
      </c>
      <c r="U98" s="22" t="s">
        <v>205</v>
      </c>
      <c r="Y98"/>
      <c r="Z98"/>
    </row>
    <row r="99" spans="1:26" s="5" customFormat="1" ht="66">
      <c r="A99" s="27" t="s">
        <v>35</v>
      </c>
      <c r="B99" s="89">
        <v>6</v>
      </c>
      <c r="C99" s="56" t="s">
        <v>140</v>
      </c>
      <c r="D99" s="56" t="str">
        <f>VLOOKUP(C99,PDOT!$A$4:$B$11,2,0)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99" s="11"/>
      <c r="F99" s="68" t="s">
        <v>315</v>
      </c>
      <c r="G99" s="11" t="s">
        <v>433</v>
      </c>
      <c r="H99" s="34" t="s">
        <v>360</v>
      </c>
      <c r="I99" s="107" t="str">
        <f>VLOOKUP(H99,PDOT!$B$28:$C$56,2,0)</f>
        <v>Porcentaje de adquisiciones, y procedimientos institucionales realizados vs Porcentaje de adquisiciones, y procedimientos institucionales terminados con éxito.</v>
      </c>
      <c r="J99" s="106"/>
      <c r="K99" s="33">
        <v>0.25</v>
      </c>
      <c r="L99" s="33">
        <v>0.5</v>
      </c>
      <c r="M99" s="39">
        <v>0.25</v>
      </c>
      <c r="N99" s="85" t="str">
        <f t="shared" si="36"/>
        <v>ABRIL</v>
      </c>
      <c r="O99" s="85" t="str">
        <f t="shared" si="37"/>
        <v>DICIEMBRE</v>
      </c>
      <c r="P99" s="13"/>
      <c r="Q99" s="125">
        <v>9000</v>
      </c>
      <c r="R99" s="21"/>
      <c r="S99" s="22" t="s">
        <v>46</v>
      </c>
      <c r="T99" s="22" t="s">
        <v>168</v>
      </c>
      <c r="U99" s="22" t="s">
        <v>205</v>
      </c>
      <c r="Y99"/>
      <c r="Z99"/>
    </row>
    <row r="100" spans="1:26" s="5" customFormat="1" ht="66">
      <c r="A100" s="27" t="s">
        <v>35</v>
      </c>
      <c r="B100" s="89">
        <v>7</v>
      </c>
      <c r="C100" s="56" t="s">
        <v>136</v>
      </c>
      <c r="D100" s="56" t="str">
        <f>VLOOKUP(C100,PDOT!$A$4:$B$11,2,0)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00" s="11"/>
      <c r="F100" s="68" t="s">
        <v>334</v>
      </c>
      <c r="G100" s="11" t="s">
        <v>429</v>
      </c>
      <c r="H100" s="34" t="s">
        <v>360</v>
      </c>
      <c r="I100" s="107" t="str">
        <f>VLOOKUP(H100,PDOT!$B$28:$C$56,2,0)</f>
        <v>Porcentaje de adquisiciones, y procedimientos institucionales realizados vs Porcentaje de adquisiciones, y procedimientos institucionales terminados con éxito.</v>
      </c>
      <c r="J100" s="111"/>
      <c r="K100" s="33">
        <v>0.25</v>
      </c>
      <c r="L100" s="33">
        <v>0.5</v>
      </c>
      <c r="M100" s="39">
        <v>0.25</v>
      </c>
      <c r="N100" s="85" t="str">
        <f t="shared" si="36"/>
        <v>ABRIL</v>
      </c>
      <c r="O100" s="85" t="str">
        <f t="shared" si="37"/>
        <v>DICIEMBRE</v>
      </c>
      <c r="P100" s="48">
        <v>95807.93</v>
      </c>
      <c r="Q100" s="125">
        <v>14000</v>
      </c>
      <c r="R100" s="21"/>
      <c r="S100" s="22" t="s">
        <v>46</v>
      </c>
      <c r="T100" s="22" t="s">
        <v>168</v>
      </c>
      <c r="U100" s="22" t="s">
        <v>220</v>
      </c>
      <c r="Y100"/>
      <c r="Z100"/>
    </row>
    <row r="101" spans="1:26" s="5" customFormat="1" ht="66">
      <c r="A101" s="27" t="s">
        <v>35</v>
      </c>
      <c r="B101" s="89">
        <v>8</v>
      </c>
      <c r="C101" s="56" t="s">
        <v>140</v>
      </c>
      <c r="D101" s="56" t="str">
        <f>VLOOKUP(C101,PDOT!$A$4:$B$11,2,0)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01" s="11"/>
      <c r="F101" s="68" t="s">
        <v>339</v>
      </c>
      <c r="G101" s="11" t="s">
        <v>433</v>
      </c>
      <c r="H101" s="34" t="s">
        <v>360</v>
      </c>
      <c r="I101" s="107" t="str">
        <f>VLOOKUP(H101,PDOT!$B$28:$C$56,2,0)</f>
        <v>Porcentaje de adquisiciones, y procedimientos institucionales realizados vs Porcentaje de adquisiciones, y procedimientos institucionales terminados con éxito.</v>
      </c>
      <c r="J101" s="111"/>
      <c r="K101" s="33">
        <v>0.25</v>
      </c>
      <c r="L101" s="33">
        <v>0.5</v>
      </c>
      <c r="M101" s="39">
        <v>0.25</v>
      </c>
      <c r="N101" s="85" t="str">
        <f t="shared" si="36"/>
        <v>ABRIL</v>
      </c>
      <c r="O101" s="85" t="str">
        <f t="shared" si="37"/>
        <v>DICIEMBRE</v>
      </c>
      <c r="P101" s="13"/>
      <c r="Q101" s="125">
        <v>12000</v>
      </c>
      <c r="R101" s="109"/>
      <c r="S101" s="22" t="s">
        <v>46</v>
      </c>
      <c r="T101" s="22" t="s">
        <v>168</v>
      </c>
      <c r="U101" s="22" t="s">
        <v>205</v>
      </c>
      <c r="Y101"/>
      <c r="Z101"/>
    </row>
    <row r="102" spans="1:26" s="103" customFormat="1" ht="66">
      <c r="A102" s="97" t="s">
        <v>35</v>
      </c>
      <c r="B102" s="89">
        <v>9</v>
      </c>
      <c r="C102" s="99" t="s">
        <v>140</v>
      </c>
      <c r="D102" s="99" t="str">
        <f>VLOOKUP(C102,PDOT!$A$4:$B$11,2,0)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02" s="100"/>
      <c r="F102" s="68" t="s">
        <v>346</v>
      </c>
      <c r="G102" s="100" t="s">
        <v>433</v>
      </c>
      <c r="H102" s="34" t="s">
        <v>360</v>
      </c>
      <c r="I102" s="107" t="str">
        <f>VLOOKUP(H102,PDOT!$B$28:$C$56,2,0)</f>
        <v>Porcentaje de adquisiciones, y procedimientos institucionales realizados vs Porcentaje de adquisiciones, y procedimientos institucionales terminados con éxito.</v>
      </c>
      <c r="J102" s="106"/>
      <c r="K102" s="107">
        <v>0.25</v>
      </c>
      <c r="L102" s="107">
        <v>0.5</v>
      </c>
      <c r="M102" s="108">
        <v>0.25</v>
      </c>
      <c r="N102" s="89" t="str">
        <f t="shared" si="36"/>
        <v>ABRIL</v>
      </c>
      <c r="O102" s="89" t="str">
        <f t="shared" si="37"/>
        <v>DICIEMBRE</v>
      </c>
      <c r="P102" s="48">
        <v>146156.04999999999</v>
      </c>
      <c r="Q102" s="125">
        <v>10000</v>
      </c>
      <c r="R102" s="21"/>
      <c r="S102" s="98" t="s">
        <v>46</v>
      </c>
      <c r="T102" s="98" t="s">
        <v>168</v>
      </c>
      <c r="U102" s="98" t="s">
        <v>222</v>
      </c>
      <c r="Y102"/>
      <c r="Z102"/>
    </row>
    <row r="103" spans="1:26" s="5" customFormat="1" ht="66">
      <c r="A103" s="27" t="s">
        <v>35</v>
      </c>
      <c r="B103" s="89">
        <v>10</v>
      </c>
      <c r="C103" s="56" t="s">
        <v>140</v>
      </c>
      <c r="D103" s="56" t="str">
        <f>VLOOKUP(C103,PDOT!$A$4:$B$11,2,0)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03" s="11"/>
      <c r="F103" s="68" t="s">
        <v>341</v>
      </c>
      <c r="G103" s="11" t="s">
        <v>433</v>
      </c>
      <c r="H103" s="34" t="s">
        <v>360</v>
      </c>
      <c r="I103" s="107" t="str">
        <f>VLOOKUP(H103,PDOT!$B$28:$C$56,2,0)</f>
        <v>Porcentaje de adquisiciones, y procedimientos institucionales realizados vs Porcentaje de adquisiciones, y procedimientos institucionales terminados con éxito.</v>
      </c>
      <c r="J103" s="111"/>
      <c r="K103" s="33">
        <v>0.25</v>
      </c>
      <c r="L103" s="33">
        <v>0.5</v>
      </c>
      <c r="M103" s="39">
        <v>0.25</v>
      </c>
      <c r="N103" s="85" t="str">
        <f t="shared" si="36"/>
        <v>ABRIL</v>
      </c>
      <c r="O103" s="85" t="str">
        <f t="shared" si="37"/>
        <v>DICIEMBRE</v>
      </c>
      <c r="P103" s="13"/>
      <c r="Q103" s="125">
        <v>8000</v>
      </c>
      <c r="R103" s="21"/>
      <c r="S103" s="22" t="s">
        <v>46</v>
      </c>
      <c r="T103" s="22" t="s">
        <v>168</v>
      </c>
      <c r="U103" s="22" t="s">
        <v>220</v>
      </c>
      <c r="Y103"/>
      <c r="Z103"/>
    </row>
    <row r="104" spans="1:26" s="5" customFormat="1" ht="66">
      <c r="A104" s="27" t="s">
        <v>35</v>
      </c>
      <c r="B104" s="89">
        <v>11</v>
      </c>
      <c r="C104" s="56" t="s">
        <v>140</v>
      </c>
      <c r="D104" s="56" t="str">
        <f>VLOOKUP(C104,PDOT!$A$4:$B$11,2,0)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04" s="11"/>
      <c r="F104" s="68" t="s">
        <v>342</v>
      </c>
      <c r="G104" s="11" t="s">
        <v>433</v>
      </c>
      <c r="H104" s="34" t="s">
        <v>360</v>
      </c>
      <c r="I104" s="107" t="str">
        <f>VLOOKUP(H104,PDOT!$B$28:$C$56,2,0)</f>
        <v>Porcentaje de adquisiciones, y procedimientos institucionales realizados vs Porcentaje de adquisiciones, y procedimientos institucionales terminados con éxito.</v>
      </c>
      <c r="J104" s="106"/>
      <c r="K104" s="33">
        <v>0.25</v>
      </c>
      <c r="L104" s="33">
        <v>0.5</v>
      </c>
      <c r="M104" s="39">
        <v>0.25</v>
      </c>
      <c r="N104" s="85" t="str">
        <f t="shared" si="36"/>
        <v>ABRIL</v>
      </c>
      <c r="O104" s="85" t="str">
        <f t="shared" si="37"/>
        <v>DICIEMBRE</v>
      </c>
      <c r="P104" s="13"/>
      <c r="Q104" s="125">
        <v>14000</v>
      </c>
      <c r="R104" s="21"/>
      <c r="S104" s="22" t="s">
        <v>46</v>
      </c>
      <c r="T104" s="22" t="s">
        <v>168</v>
      </c>
      <c r="U104" s="22" t="s">
        <v>220</v>
      </c>
      <c r="Y104"/>
      <c r="Z104"/>
    </row>
    <row r="105" spans="1:26" s="103" customFormat="1" ht="66">
      <c r="A105" s="97" t="s">
        <v>35</v>
      </c>
      <c r="B105" s="89">
        <v>12</v>
      </c>
      <c r="C105" s="99" t="s">
        <v>136</v>
      </c>
      <c r="D105" s="99" t="str">
        <f>VLOOKUP(C105,PDOT!$A$4:$B$11,2,0)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05" s="100"/>
      <c r="F105" s="68" t="s">
        <v>343</v>
      </c>
      <c r="G105" s="100" t="s">
        <v>429</v>
      </c>
      <c r="H105" s="34" t="s">
        <v>360</v>
      </c>
      <c r="I105" s="107" t="str">
        <f>VLOOKUP(H105,PDOT!$B$28:$C$56,2,0)</f>
        <v>Porcentaje de adquisiciones, y procedimientos institucionales realizados vs Porcentaje de adquisiciones, y procedimientos institucionales terminados con éxito.</v>
      </c>
      <c r="J105" s="106"/>
      <c r="K105" s="107">
        <v>0.25</v>
      </c>
      <c r="L105" s="107">
        <v>0.5</v>
      </c>
      <c r="M105" s="108">
        <v>0.25</v>
      </c>
      <c r="N105" s="89" t="str">
        <f t="shared" si="36"/>
        <v>ABRIL</v>
      </c>
      <c r="O105" s="89" t="str">
        <f t="shared" si="37"/>
        <v>DICIEMBRE</v>
      </c>
      <c r="P105" s="48">
        <f>16000+41198.8</f>
        <v>57198.8</v>
      </c>
      <c r="Q105" s="125">
        <v>8000</v>
      </c>
      <c r="R105" s="21"/>
      <c r="S105" s="98" t="s">
        <v>46</v>
      </c>
      <c r="T105" s="98" t="s">
        <v>168</v>
      </c>
      <c r="U105" s="98" t="s">
        <v>205</v>
      </c>
      <c r="Y105"/>
      <c r="Z105"/>
    </row>
    <row r="106" spans="1:26" s="5" customFormat="1" ht="66">
      <c r="A106" s="27" t="s">
        <v>35</v>
      </c>
      <c r="B106" s="89">
        <v>13</v>
      </c>
      <c r="C106" s="56" t="s">
        <v>140</v>
      </c>
      <c r="D106" s="56" t="str">
        <f>VLOOKUP(C106,PDOT!$A$4:$B$11,2,0)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06" s="6"/>
      <c r="F106" s="68" t="s">
        <v>344</v>
      </c>
      <c r="G106" s="11" t="s">
        <v>433</v>
      </c>
      <c r="H106" s="34" t="s">
        <v>360</v>
      </c>
      <c r="I106" s="107" t="str">
        <f>VLOOKUP(H106,PDOT!$B$28:$C$56,2,0)</f>
        <v>Porcentaje de adquisiciones, y procedimientos institucionales realizados vs Porcentaje de adquisiciones, y procedimientos institucionales terminados con éxito.</v>
      </c>
      <c r="J106" s="106"/>
      <c r="K106" s="33">
        <v>0.25</v>
      </c>
      <c r="L106" s="33">
        <v>0.5</v>
      </c>
      <c r="M106" s="39">
        <v>0.25</v>
      </c>
      <c r="N106" s="85" t="str">
        <f t="shared" si="36"/>
        <v>ABRIL</v>
      </c>
      <c r="O106" s="85" t="str">
        <f t="shared" si="37"/>
        <v>DICIEMBRE</v>
      </c>
      <c r="P106" s="13"/>
      <c r="Q106" s="125">
        <v>9000</v>
      </c>
      <c r="R106" s="21"/>
      <c r="S106" s="22" t="s">
        <v>46</v>
      </c>
      <c r="T106" s="22" t="s">
        <v>168</v>
      </c>
      <c r="U106" s="22" t="s">
        <v>220</v>
      </c>
      <c r="Y106"/>
      <c r="Z106"/>
    </row>
    <row r="107" spans="1:26" s="5" customFormat="1" ht="81.75" customHeight="1">
      <c r="A107" s="27" t="s">
        <v>35</v>
      </c>
      <c r="B107" s="89">
        <v>14</v>
      </c>
      <c r="C107" s="56" t="s">
        <v>140</v>
      </c>
      <c r="D107" s="56" t="str">
        <f>VLOOKUP(C107,PDOT!$A$4:$B$11,2,0)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07" s="11"/>
      <c r="F107" s="68" t="s">
        <v>500</v>
      </c>
      <c r="G107" s="11" t="s">
        <v>433</v>
      </c>
      <c r="H107" s="11" t="s">
        <v>360</v>
      </c>
      <c r="I107" s="27" t="str">
        <f>VLOOKUP(H107,PDOT!$B$28:$C$56,2,0)</f>
        <v>Porcentaje de adquisiciones, y procedimientos institucionales realizados vs Porcentaje de adquisiciones, y procedimientos institucionales terminados con éxito.</v>
      </c>
      <c r="J107" s="2"/>
      <c r="K107" s="33">
        <v>0.25</v>
      </c>
      <c r="L107" s="33">
        <v>0.5</v>
      </c>
      <c r="M107" s="39">
        <v>0.25</v>
      </c>
      <c r="N107" s="85" t="str">
        <f>IF(J107,"ENERO",IF(K107,"ABRIL",IF(L107,"JULIO",IF(M107,"DICIEMBRE",0))))</f>
        <v>ABRIL</v>
      </c>
      <c r="O107" s="85" t="str">
        <f>IF(M107,"DICIEMBRE",IF(L107,"SEPTIEMBRE",IF(K107,"JUNIO",IF(J107,"MARZO",0))))</f>
        <v>DICIEMBRE</v>
      </c>
      <c r="P107" s="13"/>
      <c r="Q107" s="125">
        <v>12000</v>
      </c>
      <c r="R107" s="21"/>
      <c r="S107" s="22" t="s">
        <v>46</v>
      </c>
      <c r="T107" s="22" t="s">
        <v>168</v>
      </c>
      <c r="U107" s="22" t="s">
        <v>205</v>
      </c>
      <c r="Y107"/>
      <c r="Z107"/>
    </row>
    <row r="108" spans="1:26" s="5" customFormat="1" ht="66">
      <c r="A108" s="27" t="s">
        <v>35</v>
      </c>
      <c r="B108" s="89">
        <v>15</v>
      </c>
      <c r="C108" s="56" t="s">
        <v>136</v>
      </c>
      <c r="D108" s="56" t="str">
        <f>VLOOKUP(C108,PDOT!$A$4:$B$11,2,0)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08" s="11"/>
      <c r="F108" s="68" t="s">
        <v>54</v>
      </c>
      <c r="G108" s="11" t="s">
        <v>429</v>
      </c>
      <c r="H108" s="11" t="s">
        <v>360</v>
      </c>
      <c r="I108" s="27" t="str">
        <f>VLOOKUP(H108,PDOT!$B$28:$C$56,2,0)</f>
        <v>Porcentaje de adquisiciones, y procedimientos institucionales realizados vs Porcentaje de adquisiciones, y procedimientos institucionales terminados con éxito.</v>
      </c>
      <c r="J108" s="2"/>
      <c r="K108" s="33">
        <v>0.25</v>
      </c>
      <c r="L108" s="33">
        <v>0.5</v>
      </c>
      <c r="M108" s="39">
        <v>0.25</v>
      </c>
      <c r="N108" s="85" t="str">
        <f t="shared" si="36"/>
        <v>ABRIL</v>
      </c>
      <c r="O108" s="85" t="str">
        <f t="shared" si="37"/>
        <v>DICIEMBRE</v>
      </c>
      <c r="P108" s="13"/>
      <c r="Q108" s="125">
        <v>4500</v>
      </c>
      <c r="R108" s="21"/>
      <c r="S108" s="22" t="s">
        <v>46</v>
      </c>
      <c r="T108" s="22" t="s">
        <v>168</v>
      </c>
      <c r="U108" s="22" t="s">
        <v>220</v>
      </c>
      <c r="Y108"/>
      <c r="Z108"/>
    </row>
    <row r="109" spans="1:26" s="5" customFormat="1" ht="66">
      <c r="A109" s="27" t="s">
        <v>35</v>
      </c>
      <c r="B109" s="89">
        <v>16</v>
      </c>
      <c r="C109" s="56" t="s">
        <v>140</v>
      </c>
      <c r="D109" s="56" t="str">
        <f>VLOOKUP(C109,PDOT!$A$4:$B$11,2,0)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09" s="11"/>
      <c r="F109" s="68" t="s">
        <v>432</v>
      </c>
      <c r="G109" s="11" t="s">
        <v>429</v>
      </c>
      <c r="H109" s="11" t="s">
        <v>360</v>
      </c>
      <c r="I109" s="27" t="str">
        <f>VLOOKUP(H109,PDOT!$B$28:$C$56,2,0)</f>
        <v>Porcentaje de adquisiciones, y procedimientos institucionales realizados vs Porcentaje de adquisiciones, y procedimientos institucionales terminados con éxito.</v>
      </c>
      <c r="J109" s="2"/>
      <c r="K109" s="33">
        <v>0.25</v>
      </c>
      <c r="L109" s="33">
        <v>0.5</v>
      </c>
      <c r="M109" s="39">
        <v>0.25</v>
      </c>
      <c r="N109" s="85" t="str">
        <f t="shared" si="36"/>
        <v>ABRIL</v>
      </c>
      <c r="O109" s="85" t="str">
        <f t="shared" si="37"/>
        <v>DICIEMBRE</v>
      </c>
      <c r="P109" s="13"/>
      <c r="Q109" s="125">
        <v>8000</v>
      </c>
      <c r="R109" s="21"/>
      <c r="S109" s="22" t="s">
        <v>46</v>
      </c>
      <c r="T109" s="22" t="s">
        <v>168</v>
      </c>
      <c r="U109" s="22" t="s">
        <v>222</v>
      </c>
      <c r="Y109"/>
      <c r="Z109"/>
    </row>
    <row r="110" spans="1:26" s="5" customFormat="1" ht="66">
      <c r="A110" s="27" t="s">
        <v>35</v>
      </c>
      <c r="B110" s="89">
        <v>17</v>
      </c>
      <c r="C110" s="56" t="s">
        <v>140</v>
      </c>
      <c r="D110" s="56" t="str">
        <f>VLOOKUP(C110,PDOT!$A$4:$B$11,2,0)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10" s="11"/>
      <c r="F110" s="68" t="s">
        <v>434</v>
      </c>
      <c r="G110" s="11" t="s">
        <v>429</v>
      </c>
      <c r="H110" s="11" t="s">
        <v>360</v>
      </c>
      <c r="I110" s="27" t="str">
        <f>VLOOKUP(H110,PDOT!$B$28:$C$56,2,0)</f>
        <v>Porcentaje de adquisiciones, y procedimientos institucionales realizados vs Porcentaje de adquisiciones, y procedimientos institucionales terminados con éxito.</v>
      </c>
      <c r="J110" s="2"/>
      <c r="K110" s="33">
        <v>0.25</v>
      </c>
      <c r="L110" s="33">
        <v>0.5</v>
      </c>
      <c r="M110" s="39">
        <v>0.25</v>
      </c>
      <c r="N110" s="85" t="str">
        <f t="shared" si="36"/>
        <v>ABRIL</v>
      </c>
      <c r="O110" s="85" t="str">
        <f t="shared" si="37"/>
        <v>DICIEMBRE</v>
      </c>
      <c r="P110" s="13"/>
      <c r="Q110" s="125">
        <v>8000</v>
      </c>
      <c r="R110" s="21"/>
      <c r="S110" s="22" t="s">
        <v>46</v>
      </c>
      <c r="T110" s="22" t="s">
        <v>168</v>
      </c>
      <c r="U110" s="22" t="s">
        <v>205</v>
      </c>
      <c r="Y110"/>
      <c r="Z110"/>
    </row>
    <row r="111" spans="1:26" s="5" customFormat="1" ht="66">
      <c r="A111" s="27" t="s">
        <v>35</v>
      </c>
      <c r="B111" s="89">
        <v>18</v>
      </c>
      <c r="C111" s="56" t="s">
        <v>136</v>
      </c>
      <c r="D111" s="56" t="str">
        <f>VLOOKUP(C111,PDOT!$A$4:$B$11,2,0)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11" s="11"/>
      <c r="F111" s="68" t="s">
        <v>435</v>
      </c>
      <c r="G111" s="11" t="s">
        <v>429</v>
      </c>
      <c r="H111" s="11" t="s">
        <v>360</v>
      </c>
      <c r="I111" s="27" t="str">
        <f>VLOOKUP(H111,PDOT!$B$28:$C$56,2,0)</f>
        <v>Porcentaje de adquisiciones, y procedimientos institucionales realizados vs Porcentaje de adquisiciones, y procedimientos institucionales terminados con éxito.</v>
      </c>
      <c r="J111" s="2"/>
      <c r="K111" s="33">
        <v>0.25</v>
      </c>
      <c r="L111" s="33">
        <v>0.5</v>
      </c>
      <c r="M111" s="39">
        <v>0.25</v>
      </c>
      <c r="N111" s="85" t="str">
        <f t="shared" si="36"/>
        <v>ABRIL</v>
      </c>
      <c r="O111" s="85" t="str">
        <f t="shared" si="37"/>
        <v>DICIEMBRE</v>
      </c>
      <c r="P111" s="13"/>
      <c r="Q111" s="125">
        <v>12000</v>
      </c>
      <c r="R111" s="21"/>
      <c r="S111" s="22" t="s">
        <v>46</v>
      </c>
      <c r="T111" s="22" t="s">
        <v>168</v>
      </c>
      <c r="U111" s="22" t="s">
        <v>220</v>
      </c>
      <c r="Y111"/>
      <c r="Z111"/>
    </row>
    <row r="112" spans="1:26" s="5" customFormat="1" ht="66">
      <c r="A112" s="27" t="s">
        <v>35</v>
      </c>
      <c r="B112" s="89">
        <v>19</v>
      </c>
      <c r="C112" s="56" t="s">
        <v>136</v>
      </c>
      <c r="D112" s="56" t="str">
        <f>VLOOKUP(C112,PDOT!$A$4:$B$11,2,0)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12" s="11"/>
      <c r="F112" s="68" t="s">
        <v>555</v>
      </c>
      <c r="G112" s="11" t="s">
        <v>429</v>
      </c>
      <c r="H112" s="11" t="s">
        <v>360</v>
      </c>
      <c r="I112" s="27" t="str">
        <f>VLOOKUP(H112,PDOT!$B$28:$C$56,2,0)</f>
        <v>Porcentaje de adquisiciones, y procedimientos institucionales realizados vs Porcentaje de adquisiciones, y procedimientos institucionales terminados con éxito.</v>
      </c>
      <c r="J112" s="2"/>
      <c r="K112" s="33">
        <v>0.25</v>
      </c>
      <c r="L112" s="33">
        <v>0.5</v>
      </c>
      <c r="M112" s="39">
        <v>0.25</v>
      </c>
      <c r="N112" s="85" t="str">
        <f t="shared" si="36"/>
        <v>ABRIL</v>
      </c>
      <c r="O112" s="85" t="str">
        <f t="shared" si="37"/>
        <v>DICIEMBRE</v>
      </c>
      <c r="P112" s="13"/>
      <c r="Q112" s="125">
        <v>10000</v>
      </c>
      <c r="R112" s="21"/>
      <c r="S112" s="22" t="s">
        <v>46</v>
      </c>
      <c r="T112" s="22" t="s">
        <v>168</v>
      </c>
      <c r="U112" s="22" t="s">
        <v>220</v>
      </c>
      <c r="Y112"/>
      <c r="Z112"/>
    </row>
    <row r="113" spans="1:26" s="5" customFormat="1" ht="66">
      <c r="A113" s="27" t="s">
        <v>35</v>
      </c>
      <c r="B113" s="89">
        <v>20</v>
      </c>
      <c r="C113" s="56" t="s">
        <v>136</v>
      </c>
      <c r="D113" s="56" t="str">
        <f>VLOOKUP(C113,PDOT!$A$4:$B$11,2,0)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13" s="11"/>
      <c r="F113" s="68" t="s">
        <v>436</v>
      </c>
      <c r="G113" s="11" t="s">
        <v>429</v>
      </c>
      <c r="H113" s="11" t="s">
        <v>360</v>
      </c>
      <c r="I113" s="27" t="str">
        <f>VLOOKUP(H113,PDOT!$B$28:$C$56,2,0)</f>
        <v>Porcentaje de adquisiciones, y procedimientos institucionales realizados vs Porcentaje de adquisiciones, y procedimientos institucionales terminados con éxito.</v>
      </c>
      <c r="J113" s="2"/>
      <c r="K113" s="33">
        <v>0.25</v>
      </c>
      <c r="L113" s="33">
        <v>0.5</v>
      </c>
      <c r="M113" s="39">
        <v>0.25</v>
      </c>
      <c r="N113" s="85" t="str">
        <f t="shared" si="36"/>
        <v>ABRIL</v>
      </c>
      <c r="O113" s="85" t="str">
        <f t="shared" si="37"/>
        <v>DICIEMBRE</v>
      </c>
      <c r="P113" s="13"/>
      <c r="Q113" s="125">
        <v>12000</v>
      </c>
      <c r="R113" s="21"/>
      <c r="S113" s="22" t="s">
        <v>46</v>
      </c>
      <c r="T113" s="22" t="s">
        <v>168</v>
      </c>
      <c r="U113" s="22" t="s">
        <v>220</v>
      </c>
      <c r="Y113"/>
      <c r="Z113"/>
    </row>
    <row r="114" spans="1:26" s="103" customFormat="1" ht="66">
      <c r="A114" s="97" t="s">
        <v>35</v>
      </c>
      <c r="B114" s="89">
        <v>21</v>
      </c>
      <c r="C114" s="99" t="s">
        <v>140</v>
      </c>
      <c r="D114" s="99" t="str">
        <f>VLOOKUP(C114,PDOT!$A$4:$B$11,2,0)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14" s="100"/>
      <c r="F114" s="68" t="s">
        <v>437</v>
      </c>
      <c r="G114" s="100" t="s">
        <v>429</v>
      </c>
      <c r="H114" s="100" t="s">
        <v>360</v>
      </c>
      <c r="I114" s="97" t="str">
        <f>VLOOKUP(H114,PDOT!$B$28:$C$56,2,0)</f>
        <v>Porcentaje de adquisiciones, y procedimientos institucionales realizados vs Porcentaje de adquisiciones, y procedimientos institucionales terminados con éxito.</v>
      </c>
      <c r="J114" s="2"/>
      <c r="K114" s="107">
        <v>0.25</v>
      </c>
      <c r="L114" s="107">
        <v>0.5</v>
      </c>
      <c r="M114" s="108">
        <v>0.25</v>
      </c>
      <c r="N114" s="89" t="str">
        <f t="shared" si="36"/>
        <v>ABRIL</v>
      </c>
      <c r="O114" s="89" t="str">
        <f t="shared" si="37"/>
        <v>DICIEMBRE</v>
      </c>
      <c r="P114" s="13"/>
      <c r="Q114" s="125">
        <v>10000</v>
      </c>
      <c r="R114" s="21"/>
      <c r="S114" s="98" t="s">
        <v>46</v>
      </c>
      <c r="T114" s="98" t="s">
        <v>168</v>
      </c>
      <c r="U114" s="98" t="s">
        <v>205</v>
      </c>
      <c r="Y114"/>
      <c r="Z114"/>
    </row>
    <row r="115" spans="1:26" s="5" customFormat="1" ht="66">
      <c r="A115" s="27" t="s">
        <v>35</v>
      </c>
      <c r="B115" s="89">
        <v>22</v>
      </c>
      <c r="C115" s="56" t="s">
        <v>140</v>
      </c>
      <c r="D115" s="56" t="str">
        <f>VLOOKUP(C115,PDOT!$A$4:$B$11,2,0)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15" s="11"/>
      <c r="F115" s="68" t="s">
        <v>438</v>
      </c>
      <c r="G115" s="11" t="s">
        <v>429</v>
      </c>
      <c r="H115" s="11" t="s">
        <v>360</v>
      </c>
      <c r="I115" s="27" t="str">
        <f>VLOOKUP(H115,PDOT!$B$28:$C$56,2,0)</f>
        <v>Porcentaje de adquisiciones, y procedimientos institucionales realizados vs Porcentaje de adquisiciones, y procedimientos institucionales terminados con éxito.</v>
      </c>
      <c r="J115" s="2"/>
      <c r="K115" s="33">
        <v>0.25</v>
      </c>
      <c r="L115" s="33">
        <v>0.5</v>
      </c>
      <c r="M115" s="39">
        <v>0.25</v>
      </c>
      <c r="N115" s="85" t="str">
        <f t="shared" si="36"/>
        <v>ABRIL</v>
      </c>
      <c r="O115" s="85" t="str">
        <f t="shared" si="37"/>
        <v>DICIEMBRE</v>
      </c>
      <c r="P115" s="13"/>
      <c r="Q115" s="125">
        <v>10000</v>
      </c>
      <c r="R115" s="21"/>
      <c r="S115" s="22" t="s">
        <v>46</v>
      </c>
      <c r="T115" s="22" t="s">
        <v>168</v>
      </c>
      <c r="U115" s="22" t="s">
        <v>205</v>
      </c>
      <c r="Y115"/>
      <c r="Z115"/>
    </row>
    <row r="116" spans="1:26" s="5" customFormat="1" ht="66">
      <c r="A116" s="27" t="s">
        <v>35</v>
      </c>
      <c r="B116" s="89">
        <v>23</v>
      </c>
      <c r="C116" s="56" t="s">
        <v>140</v>
      </c>
      <c r="D116" s="56" t="str">
        <f>VLOOKUP(C116,PDOT!$A$4:$B$11,2,0)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16" s="11"/>
      <c r="F116" s="68" t="s">
        <v>439</v>
      </c>
      <c r="G116" s="11" t="s">
        <v>429</v>
      </c>
      <c r="H116" s="11" t="s">
        <v>360</v>
      </c>
      <c r="I116" s="27" t="str">
        <f>VLOOKUP(H116,PDOT!$B$28:$C$56,2,0)</f>
        <v>Porcentaje de adquisiciones, y procedimientos institucionales realizados vs Porcentaje de adquisiciones, y procedimientos institucionales terminados con éxito.</v>
      </c>
      <c r="J116" s="2"/>
      <c r="K116" s="33">
        <v>0.25</v>
      </c>
      <c r="L116" s="33">
        <v>0.5</v>
      </c>
      <c r="M116" s="39">
        <v>0.25</v>
      </c>
      <c r="N116" s="85" t="str">
        <f t="shared" si="36"/>
        <v>ABRIL</v>
      </c>
      <c r="O116" s="85" t="str">
        <f t="shared" si="37"/>
        <v>DICIEMBRE</v>
      </c>
      <c r="P116" s="13"/>
      <c r="Q116" s="125">
        <v>12000</v>
      </c>
      <c r="R116" s="21"/>
      <c r="S116" s="22" t="s">
        <v>46</v>
      </c>
      <c r="T116" s="22" t="s">
        <v>168</v>
      </c>
      <c r="U116" s="22" t="s">
        <v>205</v>
      </c>
      <c r="Y116"/>
      <c r="Z116"/>
    </row>
    <row r="117" spans="1:26" s="5" customFormat="1" ht="66">
      <c r="A117" s="27" t="s">
        <v>35</v>
      </c>
      <c r="B117" s="89">
        <v>24</v>
      </c>
      <c r="C117" s="56" t="s">
        <v>140</v>
      </c>
      <c r="D117" s="56" t="str">
        <f>VLOOKUP(C117,PDOT!$A$4:$B$11,2,0)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17" s="11"/>
      <c r="F117" s="68" t="s">
        <v>440</v>
      </c>
      <c r="G117" s="11" t="s">
        <v>429</v>
      </c>
      <c r="H117" s="11" t="s">
        <v>360</v>
      </c>
      <c r="I117" s="27" t="str">
        <f>VLOOKUP(H117,PDOT!$B$28:$C$56,2,0)</f>
        <v>Porcentaje de adquisiciones, y procedimientos institucionales realizados vs Porcentaje de adquisiciones, y procedimientos institucionales terminados con éxito.</v>
      </c>
      <c r="J117" s="2"/>
      <c r="K117" s="33">
        <v>0.25</v>
      </c>
      <c r="L117" s="33">
        <v>0.5</v>
      </c>
      <c r="M117" s="39">
        <v>0.25</v>
      </c>
      <c r="N117" s="85" t="str">
        <f t="shared" si="36"/>
        <v>ABRIL</v>
      </c>
      <c r="O117" s="85" t="str">
        <f t="shared" si="37"/>
        <v>DICIEMBRE</v>
      </c>
      <c r="P117" s="13"/>
      <c r="Q117" s="125">
        <v>10000</v>
      </c>
      <c r="R117" s="21"/>
      <c r="S117" s="22" t="s">
        <v>46</v>
      </c>
      <c r="T117" s="22" t="s">
        <v>168</v>
      </c>
      <c r="U117" s="22" t="s">
        <v>205</v>
      </c>
      <c r="Y117"/>
      <c r="Z117"/>
    </row>
    <row r="118" spans="1:26" s="77" customFormat="1" ht="66">
      <c r="A118" s="27" t="s">
        <v>35</v>
      </c>
      <c r="B118" s="89">
        <v>25</v>
      </c>
      <c r="C118" s="56" t="s">
        <v>136</v>
      </c>
      <c r="D118" s="56" t="str">
        <f>VLOOKUP(C118,PDOT!$A$4:$B$11,2,0)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18" s="11"/>
      <c r="F118" s="68" t="s">
        <v>227</v>
      </c>
      <c r="G118" s="11" t="s">
        <v>429</v>
      </c>
      <c r="H118" s="11" t="s">
        <v>360</v>
      </c>
      <c r="I118" s="27" t="str">
        <f>VLOOKUP(H118,PDOT!$B$28:$C$56,2,0)</f>
        <v>Porcentaje de adquisiciones, y procedimientos institucionales realizados vs Porcentaje de adquisiciones, y procedimientos institucionales terminados con éxito.</v>
      </c>
      <c r="J118" s="2"/>
      <c r="K118" s="33">
        <v>0.25</v>
      </c>
      <c r="L118" s="33">
        <v>0.5</v>
      </c>
      <c r="M118" s="39">
        <v>0.25</v>
      </c>
      <c r="N118" s="85" t="str">
        <f t="shared" si="36"/>
        <v>ABRIL</v>
      </c>
      <c r="O118" s="85" t="str">
        <f t="shared" si="37"/>
        <v>DICIEMBRE</v>
      </c>
      <c r="P118" s="13"/>
      <c r="Q118" s="125">
        <v>8000</v>
      </c>
      <c r="R118" s="21"/>
      <c r="S118" s="22" t="s">
        <v>46</v>
      </c>
      <c r="T118" s="22" t="s">
        <v>168</v>
      </c>
      <c r="U118" s="22" t="s">
        <v>220</v>
      </c>
      <c r="Y118"/>
      <c r="Z118"/>
    </row>
    <row r="119" spans="1:26" s="5" customFormat="1" ht="66">
      <c r="A119" s="27" t="s">
        <v>35</v>
      </c>
      <c r="B119" s="89">
        <v>26</v>
      </c>
      <c r="C119" s="56" t="s">
        <v>136</v>
      </c>
      <c r="D119" s="56" t="str">
        <f>VLOOKUP(C119,PDOT!$A$4:$B$11,2,0)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19" s="11"/>
      <c r="F119" s="68" t="s">
        <v>441</v>
      </c>
      <c r="G119" s="11" t="s">
        <v>429</v>
      </c>
      <c r="H119" s="11" t="s">
        <v>360</v>
      </c>
      <c r="I119" s="27" t="str">
        <f>VLOOKUP(H119,PDOT!$B$28:$C$56,2,0)</f>
        <v>Porcentaje de adquisiciones, y procedimientos institucionales realizados vs Porcentaje de adquisiciones, y procedimientos institucionales terminados con éxito.</v>
      </c>
      <c r="J119" s="35"/>
      <c r="K119" s="33">
        <v>0.25</v>
      </c>
      <c r="L119" s="33">
        <v>0.5</v>
      </c>
      <c r="M119" s="39">
        <v>0.25</v>
      </c>
      <c r="N119" s="85" t="str">
        <f t="shared" si="36"/>
        <v>ABRIL</v>
      </c>
      <c r="O119" s="85" t="str">
        <f t="shared" si="37"/>
        <v>DICIEMBRE</v>
      </c>
      <c r="P119" s="13"/>
      <c r="Q119" s="125">
        <v>12000</v>
      </c>
      <c r="R119" s="21"/>
      <c r="S119" s="22" t="s">
        <v>46</v>
      </c>
      <c r="T119" s="22" t="s">
        <v>168</v>
      </c>
      <c r="U119" s="22" t="s">
        <v>214</v>
      </c>
      <c r="Y119"/>
      <c r="Z119"/>
    </row>
    <row r="120" spans="1:26" s="77" customFormat="1" ht="66">
      <c r="A120" s="27" t="s">
        <v>35</v>
      </c>
      <c r="B120" s="89">
        <v>27</v>
      </c>
      <c r="C120" s="56" t="s">
        <v>140</v>
      </c>
      <c r="D120" s="56" t="str">
        <f>VLOOKUP(C120,PDOT!$A$4:$B$11,2,0)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20" s="11"/>
      <c r="F120" s="68" t="s">
        <v>442</v>
      </c>
      <c r="G120" s="11" t="s">
        <v>429</v>
      </c>
      <c r="H120" s="11" t="s">
        <v>360</v>
      </c>
      <c r="I120" s="27" t="str">
        <f>VLOOKUP(H120,PDOT!$B$28:$C$56,2,0)</f>
        <v>Porcentaje de adquisiciones, y procedimientos institucionales realizados vs Porcentaje de adquisiciones, y procedimientos institucionales terminados con éxito.</v>
      </c>
      <c r="J120" s="35"/>
      <c r="K120" s="33">
        <v>0.25</v>
      </c>
      <c r="L120" s="33">
        <v>0.5</v>
      </c>
      <c r="M120" s="39">
        <v>0.25</v>
      </c>
      <c r="N120" s="85" t="str">
        <f t="shared" si="36"/>
        <v>ABRIL</v>
      </c>
      <c r="O120" s="85" t="str">
        <f t="shared" si="37"/>
        <v>DICIEMBRE</v>
      </c>
      <c r="P120" s="13"/>
      <c r="Q120" s="125">
        <v>10000</v>
      </c>
      <c r="R120" s="21"/>
      <c r="S120" s="22" t="s">
        <v>46</v>
      </c>
      <c r="T120" s="22" t="s">
        <v>168</v>
      </c>
      <c r="U120" s="22" t="s">
        <v>205</v>
      </c>
      <c r="Y120"/>
      <c r="Z120"/>
    </row>
    <row r="121" spans="1:26" s="103" customFormat="1" ht="66">
      <c r="A121" s="97" t="s">
        <v>35</v>
      </c>
      <c r="B121" s="89">
        <v>28</v>
      </c>
      <c r="C121" s="99" t="s">
        <v>140</v>
      </c>
      <c r="D121" s="99" t="str">
        <f>VLOOKUP(C121,PDOT!$A$4:$B$11,2,0)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21" s="100"/>
      <c r="F121" s="68" t="s">
        <v>506</v>
      </c>
      <c r="G121" s="100" t="s">
        <v>433</v>
      </c>
      <c r="H121" s="100" t="s">
        <v>360</v>
      </c>
      <c r="I121" s="97" t="str">
        <f>VLOOKUP(H121,PDOT!$B$28:$C$56,2,0)</f>
        <v>Porcentaje de adquisiciones, y procedimientos institucionales realizados vs Porcentaje de adquisiciones, y procedimientos institucionales terminados con éxito.</v>
      </c>
      <c r="J121" s="35"/>
      <c r="K121" s="107">
        <v>0.25</v>
      </c>
      <c r="L121" s="107">
        <v>0.5</v>
      </c>
      <c r="M121" s="108">
        <v>0.25</v>
      </c>
      <c r="N121" s="89" t="str">
        <f t="shared" si="36"/>
        <v>ABRIL</v>
      </c>
      <c r="O121" s="89" t="str">
        <f t="shared" si="37"/>
        <v>DICIEMBRE</v>
      </c>
      <c r="P121" s="13"/>
      <c r="Q121" s="125">
        <v>8500</v>
      </c>
      <c r="R121" s="21"/>
      <c r="S121" s="98" t="s">
        <v>46</v>
      </c>
      <c r="T121" s="98" t="s">
        <v>168</v>
      </c>
      <c r="U121" s="98" t="s">
        <v>205</v>
      </c>
      <c r="Y121"/>
      <c r="Z121"/>
    </row>
    <row r="122" spans="1:26" s="5" customFormat="1" ht="66">
      <c r="A122" s="27" t="s">
        <v>35</v>
      </c>
      <c r="B122" s="89">
        <v>29</v>
      </c>
      <c r="C122" s="56" t="s">
        <v>140</v>
      </c>
      <c r="D122" s="56" t="str">
        <f>VLOOKUP(C122,PDOT!$A$4:$B$11,2,0)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22" s="11"/>
      <c r="F122" s="68" t="s">
        <v>443</v>
      </c>
      <c r="G122" s="11" t="s">
        <v>429</v>
      </c>
      <c r="H122" s="11" t="s">
        <v>360</v>
      </c>
      <c r="I122" s="27" t="str">
        <f>VLOOKUP(H122,PDOT!$B$28:$C$56,2,0)</f>
        <v>Porcentaje de adquisiciones, y procedimientos institucionales realizados vs Porcentaje de adquisiciones, y procedimientos institucionales terminados con éxito.</v>
      </c>
      <c r="J122" s="35"/>
      <c r="K122" s="33">
        <v>0.25</v>
      </c>
      <c r="L122" s="33">
        <v>0.5</v>
      </c>
      <c r="M122" s="39">
        <v>0.25</v>
      </c>
      <c r="N122" s="85" t="str">
        <f t="shared" si="36"/>
        <v>ABRIL</v>
      </c>
      <c r="O122" s="85" t="str">
        <f t="shared" si="37"/>
        <v>DICIEMBRE</v>
      </c>
      <c r="P122" s="13"/>
      <c r="Q122" s="125">
        <v>8000</v>
      </c>
      <c r="R122" s="21"/>
      <c r="S122" s="22" t="s">
        <v>46</v>
      </c>
      <c r="T122" s="22" t="s">
        <v>168</v>
      </c>
      <c r="U122" s="22" t="s">
        <v>205</v>
      </c>
      <c r="Y122"/>
      <c r="Z122"/>
    </row>
    <row r="123" spans="1:26" s="103" customFormat="1" ht="66">
      <c r="A123" s="97" t="s">
        <v>35</v>
      </c>
      <c r="B123" s="89">
        <v>30</v>
      </c>
      <c r="C123" s="99" t="s">
        <v>136</v>
      </c>
      <c r="D123" s="99" t="str">
        <f>VLOOKUP(C123,PDOT!$A$4:$B$11,2,0)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23" s="100"/>
      <c r="F123" s="68" t="s">
        <v>444</v>
      </c>
      <c r="G123" s="100" t="s">
        <v>429</v>
      </c>
      <c r="H123" s="100" t="s">
        <v>360</v>
      </c>
      <c r="I123" s="97" t="str">
        <f>VLOOKUP(H123,PDOT!$B$28:$C$56,2,0)</f>
        <v>Porcentaje de adquisiciones, y procedimientos institucionales realizados vs Porcentaje de adquisiciones, y procedimientos institucionales terminados con éxito.</v>
      </c>
      <c r="J123" s="35"/>
      <c r="K123" s="107">
        <v>0.25</v>
      </c>
      <c r="L123" s="107">
        <v>0.5</v>
      </c>
      <c r="M123" s="108">
        <v>0.25</v>
      </c>
      <c r="N123" s="89" t="str">
        <f t="shared" si="36"/>
        <v>ABRIL</v>
      </c>
      <c r="O123" s="89" t="str">
        <f t="shared" si="37"/>
        <v>DICIEMBRE</v>
      </c>
      <c r="P123" s="13"/>
      <c r="Q123" s="125">
        <v>8000</v>
      </c>
      <c r="R123" s="21"/>
      <c r="S123" s="98" t="s">
        <v>46</v>
      </c>
      <c r="T123" s="98" t="s">
        <v>168</v>
      </c>
      <c r="U123" s="98" t="s">
        <v>214</v>
      </c>
      <c r="Y123"/>
      <c r="Z123"/>
    </row>
    <row r="124" spans="1:26" s="5" customFormat="1" ht="66">
      <c r="A124" s="27" t="s">
        <v>35</v>
      </c>
      <c r="B124" s="89">
        <v>31</v>
      </c>
      <c r="C124" s="56" t="s">
        <v>140</v>
      </c>
      <c r="D124" s="56" t="str">
        <f>VLOOKUP(C124,PDOT!$A$4:$B$11,2,0)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24" s="11"/>
      <c r="F124" s="68" t="s">
        <v>556</v>
      </c>
      <c r="G124" s="11" t="s">
        <v>429</v>
      </c>
      <c r="H124" s="11" t="s">
        <v>360</v>
      </c>
      <c r="I124" s="27" t="str">
        <f>VLOOKUP(H124,PDOT!$B$28:$C$56,2,0)</f>
        <v>Porcentaje de adquisiciones, y procedimientos institucionales realizados vs Porcentaje de adquisiciones, y procedimientos institucionales terminados con éxito.</v>
      </c>
      <c r="J124" s="35"/>
      <c r="K124" s="33">
        <v>0.25</v>
      </c>
      <c r="L124" s="33">
        <v>0.5</v>
      </c>
      <c r="M124" s="39">
        <v>0.25</v>
      </c>
      <c r="N124" s="85" t="str">
        <f t="shared" si="36"/>
        <v>ABRIL</v>
      </c>
      <c r="O124" s="85" t="str">
        <f t="shared" si="37"/>
        <v>DICIEMBRE</v>
      </c>
      <c r="P124" s="13"/>
      <c r="Q124" s="125">
        <v>8000</v>
      </c>
      <c r="R124" s="21"/>
      <c r="S124" s="22" t="s">
        <v>46</v>
      </c>
      <c r="T124" s="22" t="s">
        <v>168</v>
      </c>
      <c r="U124" s="22" t="s">
        <v>205</v>
      </c>
      <c r="Y124"/>
      <c r="Z124"/>
    </row>
    <row r="125" spans="1:26" s="5" customFormat="1" ht="66">
      <c r="A125" s="27" t="s">
        <v>35</v>
      </c>
      <c r="B125" s="89">
        <v>32</v>
      </c>
      <c r="C125" s="56" t="s">
        <v>136</v>
      </c>
      <c r="D125" s="56" t="str">
        <f>VLOOKUP(C125,PDOT!$A$4:$B$11,2,0)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25" s="11"/>
      <c r="F125" s="68" t="s">
        <v>496</v>
      </c>
      <c r="G125" s="11" t="s">
        <v>429</v>
      </c>
      <c r="H125" s="11" t="s">
        <v>360</v>
      </c>
      <c r="I125" s="27" t="str">
        <f>VLOOKUP(H125,PDOT!$B$28:$C$56,2,0)</f>
        <v>Porcentaje de adquisiciones, y procedimientos institucionales realizados vs Porcentaje de adquisiciones, y procedimientos institucionales terminados con éxito.</v>
      </c>
      <c r="J125" s="35"/>
      <c r="K125" s="33">
        <v>0.25</v>
      </c>
      <c r="L125" s="33">
        <v>0.5</v>
      </c>
      <c r="M125" s="39">
        <v>0.25</v>
      </c>
      <c r="N125" s="85" t="str">
        <f t="shared" si="36"/>
        <v>ABRIL</v>
      </c>
      <c r="O125" s="85" t="str">
        <f t="shared" si="37"/>
        <v>DICIEMBRE</v>
      </c>
      <c r="P125" s="13"/>
      <c r="Q125" s="125">
        <v>8000</v>
      </c>
      <c r="R125" s="21"/>
      <c r="S125" s="22" t="s">
        <v>46</v>
      </c>
      <c r="T125" s="22" t="s">
        <v>168</v>
      </c>
      <c r="U125" s="22" t="s">
        <v>220</v>
      </c>
      <c r="Y125"/>
      <c r="Z125"/>
    </row>
    <row r="126" spans="1:26" s="103" customFormat="1" ht="66">
      <c r="A126" s="97" t="s">
        <v>35</v>
      </c>
      <c r="B126" s="89">
        <v>33</v>
      </c>
      <c r="C126" s="99" t="s">
        <v>136</v>
      </c>
      <c r="D126" s="99" t="str">
        <f>VLOOKUP(C126,PDOT!$A$4:$B$11,2,0)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26" s="100"/>
      <c r="F126" s="67" t="s">
        <v>497</v>
      </c>
      <c r="G126" s="100" t="s">
        <v>429</v>
      </c>
      <c r="H126" s="100" t="s">
        <v>360</v>
      </c>
      <c r="I126" s="97" t="str">
        <f>VLOOKUP(H126,PDOT!$B$28:$C$56,2,0)</f>
        <v>Porcentaje de adquisiciones, y procedimientos institucionales realizados vs Porcentaje de adquisiciones, y procedimientos institucionales terminados con éxito.</v>
      </c>
      <c r="J126" s="35"/>
      <c r="K126" s="107">
        <v>0.25</v>
      </c>
      <c r="L126" s="107">
        <v>0.5</v>
      </c>
      <c r="M126" s="108">
        <v>0.25</v>
      </c>
      <c r="N126" s="89" t="str">
        <f t="shared" si="36"/>
        <v>ABRIL</v>
      </c>
      <c r="O126" s="89" t="str">
        <f t="shared" si="37"/>
        <v>DICIEMBRE</v>
      </c>
      <c r="P126" s="13"/>
      <c r="Q126" s="125">
        <v>1</v>
      </c>
      <c r="R126" s="21"/>
      <c r="S126" s="98" t="s">
        <v>46</v>
      </c>
      <c r="T126" s="98" t="s">
        <v>168</v>
      </c>
      <c r="U126" s="98" t="s">
        <v>220</v>
      </c>
      <c r="Y126"/>
      <c r="Z126"/>
    </row>
    <row r="127" spans="1:26" s="103" customFormat="1" ht="66">
      <c r="A127" s="97" t="s">
        <v>35</v>
      </c>
      <c r="B127" s="89">
        <v>34</v>
      </c>
      <c r="C127" s="99" t="s">
        <v>136</v>
      </c>
      <c r="D127" s="99" t="str">
        <f>VLOOKUP(C127,PDOT!$A$4:$B$11,2,0)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27" s="100"/>
      <c r="F127" s="67" t="s">
        <v>498</v>
      </c>
      <c r="G127" s="100" t="s">
        <v>429</v>
      </c>
      <c r="H127" s="100" t="s">
        <v>360</v>
      </c>
      <c r="I127" s="97" t="str">
        <f>VLOOKUP(H127,PDOT!$B$28:$C$56,2,0)</f>
        <v>Porcentaje de adquisiciones, y procedimientos institucionales realizados vs Porcentaje de adquisiciones, y procedimientos institucionales terminados con éxito.</v>
      </c>
      <c r="J127" s="35"/>
      <c r="K127" s="107">
        <v>0.25</v>
      </c>
      <c r="L127" s="107">
        <v>0.5</v>
      </c>
      <c r="M127" s="108">
        <v>0.25</v>
      </c>
      <c r="N127" s="89" t="str">
        <f t="shared" ref="N127" si="38">IF(J127,"ENERO",IF(K127,"ABRIL",IF(L127,"JULIO",IF(M127,"DICIEMBRE",0))))</f>
        <v>ABRIL</v>
      </c>
      <c r="O127" s="89" t="str">
        <f t="shared" ref="O127" si="39">IF(M127,"DICIEMBRE",IF(L127,"SEPTIEMBRE",IF(K127,"JUNIO",IF(J127,"MARZO",0))))</f>
        <v>DICIEMBRE</v>
      </c>
      <c r="P127" s="13"/>
      <c r="Q127" s="125">
        <v>8500</v>
      </c>
      <c r="R127" s="21"/>
      <c r="S127" s="98" t="s">
        <v>46</v>
      </c>
      <c r="T127" s="98" t="s">
        <v>168</v>
      </c>
      <c r="U127" s="98" t="s">
        <v>220</v>
      </c>
      <c r="Y127"/>
      <c r="Z127"/>
    </row>
    <row r="128" spans="1:26" s="5" customFormat="1" ht="17.25" thickBot="1">
      <c r="A128" s="150" t="s">
        <v>291</v>
      </c>
      <c r="B128" s="150"/>
      <c r="C128" s="150"/>
      <c r="D128" s="150"/>
      <c r="E128" s="150"/>
      <c r="F128" s="150"/>
      <c r="G128" s="150"/>
      <c r="H128" s="150"/>
      <c r="I128" s="150"/>
      <c r="J128" s="150"/>
      <c r="K128" s="150"/>
      <c r="L128" s="150"/>
      <c r="M128" s="150"/>
      <c r="N128" s="150"/>
      <c r="O128" s="150"/>
      <c r="P128" s="151"/>
      <c r="Q128" s="121">
        <f>SUM(Q94:Q127)</f>
        <v>325501</v>
      </c>
      <c r="R128" s="45"/>
      <c r="S128" s="46"/>
      <c r="T128" s="46"/>
      <c r="U128" s="46"/>
    </row>
    <row r="129" spans="1:26" s="5" customFormat="1" ht="17.25" thickBot="1">
      <c r="A129" s="169" t="s">
        <v>233</v>
      </c>
      <c r="B129" s="169"/>
      <c r="C129" s="169"/>
      <c r="D129" s="169"/>
      <c r="E129" s="169"/>
      <c r="F129" s="169"/>
      <c r="G129" s="169"/>
      <c r="H129" s="169"/>
      <c r="I129" s="169"/>
      <c r="J129" s="169"/>
      <c r="K129" s="169"/>
      <c r="L129" s="169"/>
      <c r="M129" s="169"/>
      <c r="N129" s="169"/>
      <c r="O129" s="169"/>
      <c r="P129" s="170"/>
      <c r="Q129" s="121"/>
      <c r="R129" s="45"/>
      <c r="S129" s="46"/>
      <c r="T129" s="46"/>
      <c r="U129" s="46"/>
    </row>
    <row r="130" spans="1:26" s="5" customFormat="1" ht="26.25" customHeight="1" thickBot="1">
      <c r="A130" s="148" t="s">
        <v>164</v>
      </c>
      <c r="B130" s="149"/>
      <c r="C130" s="149"/>
      <c r="D130" s="149"/>
      <c r="E130" s="149"/>
      <c r="F130" s="149"/>
      <c r="G130" s="149"/>
      <c r="H130" s="149"/>
      <c r="I130" s="149"/>
      <c r="J130" s="149"/>
      <c r="K130" s="149"/>
      <c r="L130" s="149"/>
      <c r="M130" s="149"/>
      <c r="N130" s="149"/>
      <c r="O130" s="149"/>
      <c r="P130" s="149"/>
      <c r="Q130" s="149"/>
      <c r="R130" s="149"/>
      <c r="S130" s="149"/>
      <c r="T130" s="149"/>
      <c r="U130" s="149"/>
    </row>
    <row r="131" spans="1:26" s="5" customFormat="1" ht="16.5">
      <c r="A131" s="162" t="s">
        <v>1</v>
      </c>
      <c r="B131" s="161" t="s">
        <v>2</v>
      </c>
      <c r="C131" s="159" t="s">
        <v>138</v>
      </c>
      <c r="D131" s="163" t="s">
        <v>137</v>
      </c>
      <c r="E131" s="144" t="s">
        <v>287</v>
      </c>
      <c r="F131" s="164" t="s">
        <v>4</v>
      </c>
      <c r="G131" s="142" t="s">
        <v>292</v>
      </c>
      <c r="H131" s="165" t="s">
        <v>5</v>
      </c>
      <c r="I131" s="166" t="s">
        <v>6</v>
      </c>
      <c r="J131" s="161" t="s">
        <v>7</v>
      </c>
      <c r="K131" s="161"/>
      <c r="L131" s="161"/>
      <c r="M131" s="161"/>
      <c r="N131" s="160" t="s">
        <v>8</v>
      </c>
      <c r="O131" s="161" t="s">
        <v>9</v>
      </c>
      <c r="P131" s="161" t="s">
        <v>10</v>
      </c>
      <c r="Q131" s="167" t="s">
        <v>11</v>
      </c>
      <c r="R131" s="168" t="s">
        <v>12</v>
      </c>
      <c r="S131" s="161" t="s">
        <v>13</v>
      </c>
      <c r="T131" s="161" t="s">
        <v>162</v>
      </c>
      <c r="U131" s="161" t="s">
        <v>14</v>
      </c>
    </row>
    <row r="132" spans="1:26" s="5" customFormat="1" ht="16.5">
      <c r="A132" s="162"/>
      <c r="B132" s="161"/>
      <c r="C132" s="159"/>
      <c r="D132" s="163"/>
      <c r="E132" s="145"/>
      <c r="F132" s="164"/>
      <c r="G132" s="143"/>
      <c r="H132" s="165"/>
      <c r="I132" s="166"/>
      <c r="J132" s="2" t="s">
        <v>15</v>
      </c>
      <c r="K132" s="2" t="s">
        <v>16</v>
      </c>
      <c r="L132" s="2" t="s">
        <v>17</v>
      </c>
      <c r="M132" s="38" t="s">
        <v>18</v>
      </c>
      <c r="N132" s="160"/>
      <c r="O132" s="161"/>
      <c r="P132" s="161"/>
      <c r="Q132" s="167"/>
      <c r="R132" s="168"/>
      <c r="S132" s="161"/>
      <c r="T132" s="161"/>
      <c r="U132" s="161"/>
    </row>
    <row r="133" spans="1:26" s="5" customFormat="1" ht="66">
      <c r="A133" s="27" t="s">
        <v>35</v>
      </c>
      <c r="B133" s="89">
        <v>1</v>
      </c>
      <c r="C133" s="56" t="s">
        <v>140</v>
      </c>
      <c r="D133" s="56" t="str">
        <f>VLOOKUP(C133,PDOT!$A$4:$B$11,2,0)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33" s="6"/>
      <c r="F133" s="68" t="s">
        <v>264</v>
      </c>
      <c r="G133" s="11" t="s">
        <v>433</v>
      </c>
      <c r="H133" s="34" t="s">
        <v>360</v>
      </c>
      <c r="I133" s="112" t="str">
        <f>VLOOKUP(H133,PDOT!$B$28:$C$56,2,0)</f>
        <v>Porcentaje de adquisiciones, y procedimientos institucionales realizados vs Porcentaje de adquisiciones, y procedimientos institucionales terminados con éxito.</v>
      </c>
      <c r="J133" s="113"/>
      <c r="K133" s="114">
        <v>0.25</v>
      </c>
      <c r="L133" s="114">
        <v>0.5</v>
      </c>
      <c r="M133" s="115">
        <v>0.25</v>
      </c>
      <c r="N133" s="116" t="str">
        <f t="shared" ref="N133:N168" si="40">IF(J133,"ENERO",IF(K133,"ABRIL",IF(L133,"JULIO",IF(M133,"DICIEMBRE",0))))</f>
        <v>ABRIL</v>
      </c>
      <c r="O133" s="116" t="str">
        <f t="shared" ref="O133:O168" si="41">IF(M133,"DICIEMBRE",IF(L133,"SEPTIEMBRE",IF(K133,"JUNIO",IF(J133,"MARZO",0))))</f>
        <v>DICIEMBRE</v>
      </c>
      <c r="P133" s="117"/>
      <c r="Q133" s="125">
        <v>12000</v>
      </c>
      <c r="R133" s="21"/>
      <c r="S133" s="22" t="s">
        <v>46</v>
      </c>
      <c r="T133" s="22" t="s">
        <v>168</v>
      </c>
      <c r="U133" s="22" t="s">
        <v>205</v>
      </c>
      <c r="V133" s="118">
        <f>+Q128+Q169+Q256</f>
        <v>1642508</v>
      </c>
      <c r="Y133"/>
      <c r="Z133"/>
    </row>
    <row r="134" spans="1:26" s="5" customFormat="1" ht="66">
      <c r="A134" s="27" t="s">
        <v>35</v>
      </c>
      <c r="B134" s="89">
        <v>2</v>
      </c>
      <c r="C134" s="56" t="s">
        <v>140</v>
      </c>
      <c r="D134" s="56" t="str">
        <f>VLOOKUP(C134,PDOT!$A$4:$B$11,2,0)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34" s="6"/>
      <c r="F134" s="68" t="s">
        <v>266</v>
      </c>
      <c r="G134" s="11" t="s">
        <v>433</v>
      </c>
      <c r="H134" s="34" t="s">
        <v>360</v>
      </c>
      <c r="I134" s="112" t="str">
        <f>VLOOKUP(H134,PDOT!$B$28:$C$56,2,0)</f>
        <v>Porcentaje de adquisiciones, y procedimientos institucionales realizados vs Porcentaje de adquisiciones, y procedimientos institucionales terminados con éxito.</v>
      </c>
      <c r="J134" s="113"/>
      <c r="K134" s="114">
        <v>0.25</v>
      </c>
      <c r="L134" s="114">
        <v>0.5</v>
      </c>
      <c r="M134" s="115">
        <v>0.25</v>
      </c>
      <c r="N134" s="116" t="str">
        <f t="shared" si="40"/>
        <v>ABRIL</v>
      </c>
      <c r="O134" s="116" t="str">
        <f t="shared" si="41"/>
        <v>DICIEMBRE</v>
      </c>
      <c r="P134" s="117"/>
      <c r="Q134" s="125">
        <v>10000</v>
      </c>
      <c r="R134" s="21"/>
      <c r="S134" s="22" t="s">
        <v>46</v>
      </c>
      <c r="T134" s="22" t="s">
        <v>168</v>
      </c>
      <c r="U134" s="22" t="s">
        <v>205</v>
      </c>
      <c r="V134" s="118">
        <f>+V133-Q86</f>
        <v>1562508</v>
      </c>
      <c r="Y134"/>
      <c r="Z134"/>
    </row>
    <row r="135" spans="1:26" s="5" customFormat="1" ht="66">
      <c r="A135" s="27" t="s">
        <v>35</v>
      </c>
      <c r="B135" s="89">
        <v>3</v>
      </c>
      <c r="C135" s="56" t="s">
        <v>140</v>
      </c>
      <c r="D135" s="56" t="str">
        <f>VLOOKUP(C135,PDOT!$A$4:$B$11,2,0)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35" s="6"/>
      <c r="F135" s="68" t="s">
        <v>283</v>
      </c>
      <c r="G135" s="11" t="s">
        <v>429</v>
      </c>
      <c r="H135" s="34" t="s">
        <v>360</v>
      </c>
      <c r="I135" s="112" t="str">
        <f>VLOOKUP(H135,PDOT!$B$28:$C$56,2,0)</f>
        <v>Porcentaje de adquisiciones, y procedimientos institucionales realizados vs Porcentaje de adquisiciones, y procedimientos institucionales terminados con éxito.</v>
      </c>
      <c r="J135" s="113"/>
      <c r="K135" s="114">
        <v>0.25</v>
      </c>
      <c r="L135" s="114">
        <v>0.5</v>
      </c>
      <c r="M135" s="115">
        <v>0.25</v>
      </c>
      <c r="N135" s="116" t="str">
        <f t="shared" si="40"/>
        <v>ABRIL</v>
      </c>
      <c r="O135" s="116" t="str">
        <f t="shared" si="41"/>
        <v>DICIEMBRE</v>
      </c>
      <c r="P135" s="117"/>
      <c r="Q135" s="125">
        <v>8000</v>
      </c>
      <c r="R135" s="21"/>
      <c r="S135" s="22" t="s">
        <v>46</v>
      </c>
      <c r="T135" s="22" t="s">
        <v>168</v>
      </c>
      <c r="U135" s="22" t="s">
        <v>205</v>
      </c>
      <c r="Y135"/>
      <c r="Z135"/>
    </row>
    <row r="136" spans="1:26" s="5" customFormat="1" ht="66">
      <c r="A136" s="27" t="s">
        <v>35</v>
      </c>
      <c r="B136" s="89">
        <v>4</v>
      </c>
      <c r="C136" s="56" t="s">
        <v>140</v>
      </c>
      <c r="D136" s="56" t="str">
        <f>VLOOKUP(C136,PDOT!$A$4:$B$11,2,0)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36" s="6"/>
      <c r="F136" s="68" t="s">
        <v>273</v>
      </c>
      <c r="G136" s="11" t="s">
        <v>433</v>
      </c>
      <c r="H136" s="34" t="s">
        <v>360</v>
      </c>
      <c r="I136" s="112" t="str">
        <f>VLOOKUP(H136,PDOT!$B$28:$C$56,2,0)</f>
        <v>Porcentaje de adquisiciones, y procedimientos institucionales realizados vs Porcentaje de adquisiciones, y procedimientos institucionales terminados con éxito.</v>
      </c>
      <c r="J136" s="113"/>
      <c r="K136" s="114">
        <v>0.25</v>
      </c>
      <c r="L136" s="114">
        <v>0.5</v>
      </c>
      <c r="M136" s="115">
        <v>0.25</v>
      </c>
      <c r="N136" s="116" t="str">
        <f t="shared" si="40"/>
        <v>ABRIL</v>
      </c>
      <c r="O136" s="116" t="str">
        <f t="shared" si="41"/>
        <v>DICIEMBRE</v>
      </c>
      <c r="P136" s="117"/>
      <c r="Q136" s="125">
        <v>12000</v>
      </c>
      <c r="R136" s="21"/>
      <c r="S136" s="22" t="s">
        <v>46</v>
      </c>
      <c r="T136" s="22" t="s">
        <v>168</v>
      </c>
      <c r="U136" s="22" t="s">
        <v>205</v>
      </c>
      <c r="Y136"/>
      <c r="Z136"/>
    </row>
    <row r="137" spans="1:26" s="5" customFormat="1" ht="66">
      <c r="A137" s="27" t="s">
        <v>35</v>
      </c>
      <c r="B137" s="89">
        <v>5</v>
      </c>
      <c r="C137" s="56" t="s">
        <v>140</v>
      </c>
      <c r="D137" s="56" t="str">
        <f>VLOOKUP(C137,PDOT!$A$4:$B$11,2,0)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37" s="6"/>
      <c r="F137" s="68" t="s">
        <v>278</v>
      </c>
      <c r="G137" s="11" t="s">
        <v>433</v>
      </c>
      <c r="H137" s="34" t="s">
        <v>360</v>
      </c>
      <c r="I137" s="112" t="str">
        <f>VLOOKUP(H137,PDOT!$B$28:$C$56,2,0)</f>
        <v>Porcentaje de adquisiciones, y procedimientos institucionales realizados vs Porcentaje de adquisiciones, y procedimientos institucionales terminados con éxito.</v>
      </c>
      <c r="J137" s="113"/>
      <c r="K137" s="114">
        <v>0.25</v>
      </c>
      <c r="L137" s="114">
        <v>0.5</v>
      </c>
      <c r="M137" s="115">
        <v>0.25</v>
      </c>
      <c r="N137" s="116" t="str">
        <f t="shared" si="40"/>
        <v>ABRIL</v>
      </c>
      <c r="O137" s="116" t="str">
        <f t="shared" si="41"/>
        <v>DICIEMBRE</v>
      </c>
      <c r="P137" s="117"/>
      <c r="Q137" s="125">
        <v>8000</v>
      </c>
      <c r="R137" s="21"/>
      <c r="S137" s="22" t="s">
        <v>46</v>
      </c>
      <c r="T137" s="22" t="s">
        <v>168</v>
      </c>
      <c r="U137" s="22" t="s">
        <v>205</v>
      </c>
      <c r="Y137"/>
      <c r="Z137"/>
    </row>
    <row r="138" spans="1:26" s="5" customFormat="1" ht="66">
      <c r="A138" s="27" t="s">
        <v>35</v>
      </c>
      <c r="B138" s="89">
        <v>6</v>
      </c>
      <c r="C138" s="56" t="s">
        <v>140</v>
      </c>
      <c r="D138" s="56" t="str">
        <f>VLOOKUP(C138,PDOT!$A$4:$B$11,2,0)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38" s="6"/>
      <c r="F138" s="68" t="s">
        <v>325</v>
      </c>
      <c r="G138" s="11" t="s">
        <v>433</v>
      </c>
      <c r="H138" s="34" t="s">
        <v>360</v>
      </c>
      <c r="I138" s="112" t="str">
        <f>VLOOKUP(H138,PDOT!$B$28:$C$56,2,0)</f>
        <v>Porcentaje de adquisiciones, y procedimientos institucionales realizados vs Porcentaje de adquisiciones, y procedimientos institucionales terminados con éxito.</v>
      </c>
      <c r="J138" s="113"/>
      <c r="K138" s="114">
        <v>0.25</v>
      </c>
      <c r="L138" s="114">
        <v>0.5</v>
      </c>
      <c r="M138" s="115">
        <v>0.25</v>
      </c>
      <c r="N138" s="116" t="str">
        <f t="shared" si="40"/>
        <v>ABRIL</v>
      </c>
      <c r="O138" s="116" t="str">
        <f t="shared" si="41"/>
        <v>DICIEMBRE</v>
      </c>
      <c r="P138" s="117"/>
      <c r="Q138" s="125">
        <v>8500</v>
      </c>
      <c r="R138" s="21"/>
      <c r="S138" s="22" t="s">
        <v>46</v>
      </c>
      <c r="T138" s="22" t="s">
        <v>168</v>
      </c>
      <c r="U138" s="22" t="s">
        <v>205</v>
      </c>
      <c r="Y138"/>
      <c r="Z138"/>
    </row>
    <row r="139" spans="1:26" s="5" customFormat="1" ht="66">
      <c r="A139" s="27" t="s">
        <v>35</v>
      </c>
      <c r="B139" s="89">
        <v>7</v>
      </c>
      <c r="C139" s="56" t="s">
        <v>136</v>
      </c>
      <c r="D139" s="56" t="str">
        <f>VLOOKUP(C139,PDOT!$A$4:$B$11,2,0)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39" s="6"/>
      <c r="F139" s="68" t="s">
        <v>333</v>
      </c>
      <c r="G139" s="11" t="s">
        <v>404</v>
      </c>
      <c r="H139" s="34" t="s">
        <v>360</v>
      </c>
      <c r="I139" s="112" t="str">
        <f>VLOOKUP(H139,PDOT!$B$28:$C$56,2,0)</f>
        <v>Porcentaje de adquisiciones, y procedimientos institucionales realizados vs Porcentaje de adquisiciones, y procedimientos institucionales terminados con éxito.</v>
      </c>
      <c r="J139" s="113"/>
      <c r="K139" s="114">
        <v>0.25</v>
      </c>
      <c r="L139" s="114">
        <v>0.5</v>
      </c>
      <c r="M139" s="115">
        <v>0.25</v>
      </c>
      <c r="N139" s="116" t="str">
        <f t="shared" si="40"/>
        <v>ABRIL</v>
      </c>
      <c r="O139" s="116" t="str">
        <f t="shared" si="41"/>
        <v>DICIEMBRE</v>
      </c>
      <c r="P139" s="117"/>
      <c r="Q139" s="125">
        <v>12000</v>
      </c>
      <c r="R139" s="21"/>
      <c r="S139" s="22" t="s">
        <v>46</v>
      </c>
      <c r="T139" s="22" t="s">
        <v>168</v>
      </c>
      <c r="U139" s="22" t="s">
        <v>220</v>
      </c>
      <c r="Y139"/>
      <c r="Z139"/>
    </row>
    <row r="140" spans="1:26" s="5" customFormat="1" ht="66">
      <c r="A140" s="27" t="s">
        <v>35</v>
      </c>
      <c r="B140" s="89">
        <v>8</v>
      </c>
      <c r="C140" s="56" t="s">
        <v>140</v>
      </c>
      <c r="D140" s="56" t="str">
        <f>VLOOKUP(C140,PDOT!$A$4:$B$11,2,0)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40" s="6"/>
      <c r="F140" s="68" t="s">
        <v>337</v>
      </c>
      <c r="G140" s="11" t="s">
        <v>433</v>
      </c>
      <c r="H140" s="34" t="s">
        <v>360</v>
      </c>
      <c r="I140" s="112" t="str">
        <f>VLOOKUP(H140,PDOT!$B$28:$C$56,2,0)</f>
        <v>Porcentaje de adquisiciones, y procedimientos institucionales realizados vs Porcentaje de adquisiciones, y procedimientos institucionales terminados con éxito.</v>
      </c>
      <c r="J140" s="113"/>
      <c r="K140" s="114">
        <v>0.25</v>
      </c>
      <c r="L140" s="114">
        <v>0.5</v>
      </c>
      <c r="M140" s="115">
        <v>0.25</v>
      </c>
      <c r="N140" s="116" t="str">
        <f t="shared" si="40"/>
        <v>ABRIL</v>
      </c>
      <c r="O140" s="116" t="str">
        <f t="shared" si="41"/>
        <v>DICIEMBRE</v>
      </c>
      <c r="P140" s="117"/>
      <c r="Q140" s="125">
        <v>14000</v>
      </c>
      <c r="R140" s="21"/>
      <c r="S140" s="22" t="s">
        <v>46</v>
      </c>
      <c r="T140" s="22" t="s">
        <v>168</v>
      </c>
      <c r="U140" s="22" t="s">
        <v>205</v>
      </c>
      <c r="Y140"/>
      <c r="Z140"/>
    </row>
    <row r="141" spans="1:26" s="5" customFormat="1" ht="66">
      <c r="A141" s="27" t="s">
        <v>35</v>
      </c>
      <c r="B141" s="89">
        <v>9</v>
      </c>
      <c r="C141" s="56" t="s">
        <v>140</v>
      </c>
      <c r="D141" s="56" t="str">
        <f>VLOOKUP(C141,PDOT!$A$4:$B$11,2,0)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41" s="6"/>
      <c r="F141" s="68" t="s">
        <v>338</v>
      </c>
      <c r="G141" s="11" t="s">
        <v>433</v>
      </c>
      <c r="H141" s="34" t="s">
        <v>360</v>
      </c>
      <c r="I141" s="112" t="str">
        <f>VLOOKUP(H141,PDOT!$B$28:$C$56,2,0)</f>
        <v>Porcentaje de adquisiciones, y procedimientos institucionales realizados vs Porcentaje de adquisiciones, y procedimientos institucionales terminados con éxito.</v>
      </c>
      <c r="J141" s="113"/>
      <c r="K141" s="114">
        <v>0.25</v>
      </c>
      <c r="L141" s="114">
        <v>0.5</v>
      </c>
      <c r="M141" s="115">
        <v>0.25</v>
      </c>
      <c r="N141" s="116" t="str">
        <f t="shared" si="40"/>
        <v>ABRIL</v>
      </c>
      <c r="O141" s="116" t="str">
        <f t="shared" si="41"/>
        <v>DICIEMBRE</v>
      </c>
      <c r="P141" s="117"/>
      <c r="Q141" s="125">
        <v>12000</v>
      </c>
      <c r="R141" s="21"/>
      <c r="S141" s="22" t="s">
        <v>46</v>
      </c>
      <c r="T141" s="22" t="s">
        <v>168</v>
      </c>
      <c r="U141" s="22" t="s">
        <v>205</v>
      </c>
      <c r="Y141"/>
      <c r="Z141"/>
    </row>
    <row r="142" spans="1:26" s="77" customFormat="1" ht="66">
      <c r="A142" s="27" t="s">
        <v>35</v>
      </c>
      <c r="B142" s="89">
        <v>10</v>
      </c>
      <c r="C142" s="56" t="s">
        <v>140</v>
      </c>
      <c r="D142" s="56" t="str">
        <f>VLOOKUP(C142,PDOT!$A$4:$B$11,2,0)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42" s="6"/>
      <c r="F142" s="68" t="s">
        <v>340</v>
      </c>
      <c r="G142" s="11" t="s">
        <v>433</v>
      </c>
      <c r="H142" s="34" t="s">
        <v>360</v>
      </c>
      <c r="I142" s="112" t="str">
        <f>VLOOKUP(H142,PDOT!$B$28:$C$56,2,0)</f>
        <v>Porcentaje de adquisiciones, y procedimientos institucionales realizados vs Porcentaje de adquisiciones, y procedimientos institucionales terminados con éxito.</v>
      </c>
      <c r="J142" s="113"/>
      <c r="K142" s="114">
        <v>0.25</v>
      </c>
      <c r="L142" s="114">
        <v>0.5</v>
      </c>
      <c r="M142" s="115">
        <v>0.25</v>
      </c>
      <c r="N142" s="116" t="str">
        <f t="shared" si="40"/>
        <v>ABRIL</v>
      </c>
      <c r="O142" s="116" t="str">
        <f t="shared" si="41"/>
        <v>DICIEMBRE</v>
      </c>
      <c r="P142" s="117"/>
      <c r="Q142" s="125">
        <v>14000</v>
      </c>
      <c r="R142" s="21"/>
      <c r="S142" s="22" t="s">
        <v>46</v>
      </c>
      <c r="T142" s="22" t="s">
        <v>168</v>
      </c>
      <c r="U142" s="22" t="s">
        <v>205</v>
      </c>
      <c r="Y142"/>
      <c r="Z142"/>
    </row>
    <row r="143" spans="1:26" s="5" customFormat="1" ht="91.5" customHeight="1">
      <c r="A143" s="27" t="s">
        <v>35</v>
      </c>
      <c r="B143" s="89">
        <v>11</v>
      </c>
      <c r="C143" s="56" t="s">
        <v>140</v>
      </c>
      <c r="D143" s="56" t="str">
        <f>VLOOKUP(C143,PDOT!$A$4:$B$11,2,0)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43" s="6"/>
      <c r="F143" s="68" t="s">
        <v>499</v>
      </c>
      <c r="G143" s="11" t="s">
        <v>504</v>
      </c>
      <c r="H143" s="11" t="s">
        <v>360</v>
      </c>
      <c r="I143" s="27" t="str">
        <f>VLOOKUP(H143,PDOT!$B$28:$C$56,2,0)</f>
        <v>Porcentaje de adquisiciones, y procedimientos institucionales realizados vs Porcentaje de adquisiciones, y procedimientos institucionales terminados con éxito.</v>
      </c>
      <c r="J143" s="35"/>
      <c r="K143" s="31">
        <v>0.25</v>
      </c>
      <c r="L143" s="31">
        <v>0.5</v>
      </c>
      <c r="M143" s="36">
        <v>0.25</v>
      </c>
      <c r="N143" s="85" t="str">
        <f>IF(J143,"ENERO",IF(K143,"ABRIL",IF(L143,"JULIO",IF(M143,"DICIEMBRE",0))))</f>
        <v>ABRIL</v>
      </c>
      <c r="O143" s="85" t="str">
        <f>IF(M143,"DICIEMBRE",IF(L143,"SEPTIEMBRE",IF(K143,"JUNIO",IF(J143,"MARZO",0))))</f>
        <v>DICIEMBRE</v>
      </c>
      <c r="P143" s="13"/>
      <c r="Q143" s="125">
        <v>9000</v>
      </c>
      <c r="R143" s="21"/>
      <c r="S143" s="22" t="s">
        <v>46</v>
      </c>
      <c r="T143" s="22" t="s">
        <v>168</v>
      </c>
      <c r="U143" s="22" t="s">
        <v>222</v>
      </c>
      <c r="Y143"/>
      <c r="Z143"/>
    </row>
    <row r="144" spans="1:26" s="5" customFormat="1" ht="66">
      <c r="A144" s="27" t="s">
        <v>35</v>
      </c>
      <c r="B144" s="89">
        <v>12</v>
      </c>
      <c r="C144" s="56" t="s">
        <v>136</v>
      </c>
      <c r="D144" s="56" t="str">
        <f>VLOOKUP(C144,PDOT!$A$4:$B$11,2,0)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44" s="6"/>
      <c r="F144" s="68" t="s">
        <v>476</v>
      </c>
      <c r="G144" s="11" t="s">
        <v>429</v>
      </c>
      <c r="H144" s="11" t="s">
        <v>360</v>
      </c>
      <c r="I144" s="27" t="str">
        <f>VLOOKUP(H144,PDOT!$B$28:$C$56,2,0)</f>
        <v>Porcentaje de adquisiciones, y procedimientos institucionales realizados vs Porcentaje de adquisiciones, y procedimientos institucionales terminados con éxito.</v>
      </c>
      <c r="J144" s="35"/>
      <c r="K144" s="31">
        <v>0.25</v>
      </c>
      <c r="L144" s="31">
        <v>0.5</v>
      </c>
      <c r="M144" s="36">
        <v>0.25</v>
      </c>
      <c r="N144" s="85" t="str">
        <f t="shared" si="40"/>
        <v>ABRIL</v>
      </c>
      <c r="O144" s="85" t="str">
        <f t="shared" si="41"/>
        <v>DICIEMBRE</v>
      </c>
      <c r="P144" s="13"/>
      <c r="Q144" s="125">
        <v>8500</v>
      </c>
      <c r="R144" s="21"/>
      <c r="S144" s="22" t="s">
        <v>46</v>
      </c>
      <c r="T144" s="22" t="s">
        <v>168</v>
      </c>
      <c r="U144" s="22" t="s">
        <v>220</v>
      </c>
      <c r="Y144"/>
      <c r="Z144"/>
    </row>
    <row r="145" spans="1:26" s="5" customFormat="1" ht="66">
      <c r="A145" s="27" t="s">
        <v>35</v>
      </c>
      <c r="B145" s="89">
        <v>13</v>
      </c>
      <c r="C145" s="56" t="s">
        <v>136</v>
      </c>
      <c r="D145" s="56" t="str">
        <f>VLOOKUP(C145,PDOT!$A$4:$B$11,2,0)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45" s="6"/>
      <c r="F145" s="68" t="s">
        <v>562</v>
      </c>
      <c r="G145" s="11" t="s">
        <v>429</v>
      </c>
      <c r="H145" s="11" t="s">
        <v>360</v>
      </c>
      <c r="I145" s="27" t="str">
        <f>VLOOKUP(H145,PDOT!$B$28:$C$56,2,0)</f>
        <v>Porcentaje de adquisiciones, y procedimientos institucionales realizados vs Porcentaje de adquisiciones, y procedimientos institucionales terminados con éxito.</v>
      </c>
      <c r="J145" s="35"/>
      <c r="K145" s="31">
        <v>0.25</v>
      </c>
      <c r="L145" s="31">
        <v>0.5</v>
      </c>
      <c r="M145" s="36">
        <v>0.25</v>
      </c>
      <c r="N145" s="85" t="str">
        <f t="shared" si="40"/>
        <v>ABRIL</v>
      </c>
      <c r="O145" s="85" t="str">
        <f t="shared" si="41"/>
        <v>DICIEMBRE</v>
      </c>
      <c r="P145" s="13"/>
      <c r="Q145" s="125">
        <v>14000</v>
      </c>
      <c r="R145" s="21"/>
      <c r="S145" s="22" t="s">
        <v>46</v>
      </c>
      <c r="T145" s="22" t="s">
        <v>168</v>
      </c>
      <c r="U145" s="22" t="s">
        <v>220</v>
      </c>
      <c r="Y145"/>
      <c r="Z145"/>
    </row>
    <row r="146" spans="1:26" s="103" customFormat="1" ht="66">
      <c r="A146" s="97" t="s">
        <v>35</v>
      </c>
      <c r="B146" s="89">
        <v>14</v>
      </c>
      <c r="C146" s="99" t="s">
        <v>140</v>
      </c>
      <c r="D146" s="99" t="str">
        <f>VLOOKUP(C146,PDOT!$A$4:$B$11,2,0)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46" s="104"/>
      <c r="F146" s="68" t="s">
        <v>445</v>
      </c>
      <c r="G146" s="100" t="s">
        <v>429</v>
      </c>
      <c r="H146" s="100" t="s">
        <v>360</v>
      </c>
      <c r="I146" s="97" t="str">
        <f>VLOOKUP(H146,PDOT!$B$28:$C$56,2,0)</f>
        <v>Porcentaje de adquisiciones, y procedimientos institucionales realizados vs Porcentaje de adquisiciones, y procedimientos institucionales terminados con éxito.</v>
      </c>
      <c r="J146" s="35"/>
      <c r="K146" s="101">
        <v>0.25</v>
      </c>
      <c r="L146" s="101">
        <v>0.5</v>
      </c>
      <c r="M146" s="102">
        <v>0.25</v>
      </c>
      <c r="N146" s="89" t="str">
        <f t="shared" si="40"/>
        <v>ABRIL</v>
      </c>
      <c r="O146" s="89" t="str">
        <f t="shared" si="41"/>
        <v>DICIEMBRE</v>
      </c>
      <c r="P146" s="13"/>
      <c r="Q146" s="125">
        <v>8500</v>
      </c>
      <c r="R146" s="21"/>
      <c r="S146" s="98" t="s">
        <v>46</v>
      </c>
      <c r="T146" s="98" t="s">
        <v>168</v>
      </c>
      <c r="U146" s="98" t="s">
        <v>205</v>
      </c>
      <c r="Y146"/>
      <c r="Z146"/>
    </row>
    <row r="147" spans="1:26" s="5" customFormat="1" ht="66">
      <c r="A147" s="27" t="s">
        <v>35</v>
      </c>
      <c r="B147" s="89">
        <v>15</v>
      </c>
      <c r="C147" s="56" t="s">
        <v>140</v>
      </c>
      <c r="D147" s="56" t="str">
        <f>VLOOKUP(C147,PDOT!$A$4:$B$11,2,0)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47" s="6"/>
      <c r="F147" s="68" t="s">
        <v>557</v>
      </c>
      <c r="G147" s="11" t="s">
        <v>429</v>
      </c>
      <c r="H147" s="11" t="s">
        <v>360</v>
      </c>
      <c r="I147" s="27" t="str">
        <f>VLOOKUP(H147,PDOT!$B$28:$C$56,2,0)</f>
        <v>Porcentaje de adquisiciones, y procedimientos institucionales realizados vs Porcentaje de adquisiciones, y procedimientos institucionales terminados con éxito.</v>
      </c>
      <c r="J147" s="35"/>
      <c r="K147" s="31">
        <v>0.25</v>
      </c>
      <c r="L147" s="31">
        <v>0.5</v>
      </c>
      <c r="M147" s="36">
        <v>0.25</v>
      </c>
      <c r="N147" s="85" t="str">
        <f t="shared" si="40"/>
        <v>ABRIL</v>
      </c>
      <c r="O147" s="85" t="str">
        <f t="shared" si="41"/>
        <v>DICIEMBRE</v>
      </c>
      <c r="P147" s="13"/>
      <c r="Q147" s="125">
        <v>10000</v>
      </c>
      <c r="R147" s="21"/>
      <c r="S147" s="22" t="s">
        <v>46</v>
      </c>
      <c r="T147" s="22" t="s">
        <v>168</v>
      </c>
      <c r="U147" s="22" t="s">
        <v>205</v>
      </c>
      <c r="Y147"/>
      <c r="Z147"/>
    </row>
    <row r="148" spans="1:26" s="5" customFormat="1" ht="66">
      <c r="A148" s="27" t="s">
        <v>35</v>
      </c>
      <c r="B148" s="89">
        <v>16</v>
      </c>
      <c r="C148" s="56" t="s">
        <v>136</v>
      </c>
      <c r="D148" s="56" t="str">
        <f>VLOOKUP(C148,PDOT!$A$4:$B$11,2,0)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48" s="6"/>
      <c r="F148" s="68" t="s">
        <v>558</v>
      </c>
      <c r="G148" s="11" t="s">
        <v>429</v>
      </c>
      <c r="H148" s="11" t="s">
        <v>360</v>
      </c>
      <c r="I148" s="27" t="str">
        <f>VLOOKUP(H148,PDOT!$B$28:$C$56,2,0)</f>
        <v>Porcentaje de adquisiciones, y procedimientos institucionales realizados vs Porcentaje de adquisiciones, y procedimientos institucionales terminados con éxito.</v>
      </c>
      <c r="J148" s="35"/>
      <c r="K148" s="31">
        <v>0.25</v>
      </c>
      <c r="L148" s="31">
        <v>0.5</v>
      </c>
      <c r="M148" s="36">
        <v>0.25</v>
      </c>
      <c r="N148" s="85" t="str">
        <f t="shared" si="40"/>
        <v>ABRIL</v>
      </c>
      <c r="O148" s="85" t="str">
        <f t="shared" si="41"/>
        <v>DICIEMBRE</v>
      </c>
      <c r="P148" s="13"/>
      <c r="Q148" s="125">
        <v>8500</v>
      </c>
      <c r="R148" s="21"/>
      <c r="S148" s="22" t="s">
        <v>46</v>
      </c>
      <c r="T148" s="22" t="s">
        <v>168</v>
      </c>
      <c r="U148" s="22" t="s">
        <v>214</v>
      </c>
      <c r="Y148"/>
      <c r="Z148"/>
    </row>
    <row r="149" spans="1:26" s="5" customFormat="1" ht="66">
      <c r="A149" s="27" t="s">
        <v>35</v>
      </c>
      <c r="B149" s="89">
        <v>17</v>
      </c>
      <c r="C149" s="56" t="s">
        <v>136</v>
      </c>
      <c r="D149" s="56" t="str">
        <f>VLOOKUP(C149,PDOT!$A$4:$B$11,2,0)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49" s="6"/>
      <c r="F149" s="68" t="s">
        <v>566</v>
      </c>
      <c r="G149" s="11" t="s">
        <v>429</v>
      </c>
      <c r="H149" s="11" t="s">
        <v>360</v>
      </c>
      <c r="I149" s="27" t="str">
        <f>VLOOKUP(H149,PDOT!$B$28:$C$56,2,0)</f>
        <v>Porcentaje de adquisiciones, y procedimientos institucionales realizados vs Porcentaje de adquisiciones, y procedimientos institucionales terminados con éxito.</v>
      </c>
      <c r="J149" s="35"/>
      <c r="K149" s="31">
        <v>0.25</v>
      </c>
      <c r="L149" s="31">
        <v>0.5</v>
      </c>
      <c r="M149" s="36">
        <v>0.25</v>
      </c>
      <c r="N149" s="85" t="str">
        <f t="shared" si="40"/>
        <v>ABRIL</v>
      </c>
      <c r="O149" s="85" t="str">
        <f t="shared" si="41"/>
        <v>DICIEMBRE</v>
      </c>
      <c r="P149" s="13"/>
      <c r="Q149" s="125">
        <v>12000</v>
      </c>
      <c r="R149" s="21"/>
      <c r="S149" s="22" t="s">
        <v>46</v>
      </c>
      <c r="T149" s="22" t="s">
        <v>168</v>
      </c>
      <c r="U149" s="22" t="s">
        <v>220</v>
      </c>
      <c r="Y149"/>
      <c r="Z149"/>
    </row>
    <row r="150" spans="1:26" s="5" customFormat="1" ht="66">
      <c r="A150" s="27" t="s">
        <v>35</v>
      </c>
      <c r="B150" s="89">
        <v>18</v>
      </c>
      <c r="C150" s="56" t="s">
        <v>140</v>
      </c>
      <c r="D150" s="56" t="str">
        <f>VLOOKUP(C150,PDOT!$A$4:$B$11,2,0)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50" s="6"/>
      <c r="F150" s="68" t="s">
        <v>559</v>
      </c>
      <c r="G150" s="11" t="s">
        <v>429</v>
      </c>
      <c r="H150" s="11" t="s">
        <v>360</v>
      </c>
      <c r="I150" s="27" t="str">
        <f>VLOOKUP(H150,PDOT!$B$28:$C$56,2,0)</f>
        <v>Porcentaje de adquisiciones, y procedimientos institucionales realizados vs Porcentaje de adquisiciones, y procedimientos institucionales terminados con éxito.</v>
      </c>
      <c r="J150" s="35"/>
      <c r="K150" s="31">
        <v>0.25</v>
      </c>
      <c r="L150" s="31">
        <v>0.5</v>
      </c>
      <c r="M150" s="36">
        <v>0.25</v>
      </c>
      <c r="N150" s="85" t="str">
        <f t="shared" si="40"/>
        <v>ABRIL</v>
      </c>
      <c r="O150" s="85" t="str">
        <f t="shared" si="41"/>
        <v>DICIEMBRE</v>
      </c>
      <c r="P150" s="13"/>
      <c r="Q150" s="125">
        <v>14000</v>
      </c>
      <c r="R150" s="21"/>
      <c r="S150" s="22" t="s">
        <v>46</v>
      </c>
      <c r="T150" s="22" t="s">
        <v>168</v>
      </c>
      <c r="U150" s="22" t="s">
        <v>205</v>
      </c>
      <c r="Y150"/>
      <c r="Z150"/>
    </row>
    <row r="151" spans="1:26" s="5" customFormat="1" ht="66">
      <c r="A151" s="27" t="s">
        <v>35</v>
      </c>
      <c r="B151" s="89">
        <v>19</v>
      </c>
      <c r="C151" s="56" t="s">
        <v>136</v>
      </c>
      <c r="D151" s="56" t="str">
        <f>VLOOKUP(C151,PDOT!$A$4:$B$11,2,0)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51" s="6"/>
      <c r="F151" s="68" t="s">
        <v>567</v>
      </c>
      <c r="G151" s="11" t="s">
        <v>429</v>
      </c>
      <c r="H151" s="11" t="s">
        <v>360</v>
      </c>
      <c r="I151" s="27" t="str">
        <f>VLOOKUP(H151,PDOT!$B$28:$C$56,2,0)</f>
        <v>Porcentaje de adquisiciones, y procedimientos institucionales realizados vs Porcentaje de adquisiciones, y procedimientos institucionales terminados con éxito.</v>
      </c>
      <c r="J151" s="35"/>
      <c r="K151" s="31">
        <v>0.25</v>
      </c>
      <c r="L151" s="31">
        <v>0.5</v>
      </c>
      <c r="M151" s="36">
        <v>0.25</v>
      </c>
      <c r="N151" s="85" t="str">
        <f t="shared" si="40"/>
        <v>ABRIL</v>
      </c>
      <c r="O151" s="85" t="str">
        <f t="shared" si="41"/>
        <v>DICIEMBRE</v>
      </c>
      <c r="P151" s="13"/>
      <c r="Q151" s="125">
        <v>14000</v>
      </c>
      <c r="R151" s="21"/>
      <c r="S151" s="22" t="s">
        <v>46</v>
      </c>
      <c r="T151" s="22" t="s">
        <v>168</v>
      </c>
      <c r="U151" s="22" t="s">
        <v>214</v>
      </c>
      <c r="Y151"/>
      <c r="Z151"/>
    </row>
    <row r="152" spans="1:26" s="5" customFormat="1" ht="66">
      <c r="A152" s="27" t="s">
        <v>35</v>
      </c>
      <c r="B152" s="89">
        <v>20</v>
      </c>
      <c r="C152" s="56" t="s">
        <v>136</v>
      </c>
      <c r="D152" s="56" t="str">
        <f>VLOOKUP(C152,PDOT!$A$4:$B$11,2,0)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52" s="6"/>
      <c r="F152" s="68" t="s">
        <v>446</v>
      </c>
      <c r="G152" s="11" t="s">
        <v>429</v>
      </c>
      <c r="H152" s="11" t="s">
        <v>360</v>
      </c>
      <c r="I152" s="27" t="str">
        <f>VLOOKUP(H152,PDOT!$B$28:$C$56,2,0)</f>
        <v>Porcentaje de adquisiciones, y procedimientos institucionales realizados vs Porcentaje de adquisiciones, y procedimientos institucionales terminados con éxito.</v>
      </c>
      <c r="J152" s="35"/>
      <c r="K152" s="31">
        <v>0.25</v>
      </c>
      <c r="L152" s="31">
        <v>0.5</v>
      </c>
      <c r="M152" s="36">
        <v>0.25</v>
      </c>
      <c r="N152" s="85" t="str">
        <f t="shared" si="40"/>
        <v>ABRIL</v>
      </c>
      <c r="O152" s="85" t="str">
        <f t="shared" si="41"/>
        <v>DICIEMBRE</v>
      </c>
      <c r="P152" s="13"/>
      <c r="Q152" s="125">
        <v>8000</v>
      </c>
      <c r="R152" s="21"/>
      <c r="S152" s="22" t="s">
        <v>46</v>
      </c>
      <c r="T152" s="22" t="s">
        <v>168</v>
      </c>
      <c r="U152" s="22" t="s">
        <v>220</v>
      </c>
      <c r="Y152"/>
      <c r="Z152"/>
    </row>
    <row r="153" spans="1:26" s="5" customFormat="1" ht="66">
      <c r="A153" s="27" t="s">
        <v>35</v>
      </c>
      <c r="B153" s="89">
        <v>21</v>
      </c>
      <c r="C153" s="56" t="s">
        <v>136</v>
      </c>
      <c r="D153" s="56" t="str">
        <f>VLOOKUP(C153,PDOT!$A$4:$B$11,2,0)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53" s="6"/>
      <c r="F153" s="68" t="s">
        <v>560</v>
      </c>
      <c r="G153" s="11" t="s">
        <v>429</v>
      </c>
      <c r="H153" s="11" t="s">
        <v>360</v>
      </c>
      <c r="I153" s="27" t="str">
        <f>VLOOKUP(H153,PDOT!$B$28:$C$56,2,0)</f>
        <v>Porcentaje de adquisiciones, y procedimientos institucionales realizados vs Porcentaje de adquisiciones, y procedimientos institucionales terminados con éxito.</v>
      </c>
      <c r="J153" s="35"/>
      <c r="K153" s="31">
        <v>0.25</v>
      </c>
      <c r="L153" s="31">
        <v>0.5</v>
      </c>
      <c r="M153" s="36">
        <v>0.25</v>
      </c>
      <c r="N153" s="85" t="str">
        <f t="shared" si="40"/>
        <v>ABRIL</v>
      </c>
      <c r="O153" s="85" t="str">
        <f t="shared" si="41"/>
        <v>DICIEMBRE</v>
      </c>
      <c r="P153" s="13"/>
      <c r="Q153" s="125">
        <v>10000</v>
      </c>
      <c r="R153" s="21"/>
      <c r="S153" s="22" t="s">
        <v>46</v>
      </c>
      <c r="T153" s="22" t="s">
        <v>168</v>
      </c>
      <c r="U153" s="22" t="s">
        <v>220</v>
      </c>
      <c r="Y153"/>
      <c r="Z153"/>
    </row>
    <row r="154" spans="1:26" s="5" customFormat="1" ht="66">
      <c r="A154" s="27" t="s">
        <v>35</v>
      </c>
      <c r="B154" s="89">
        <v>22</v>
      </c>
      <c r="C154" s="56" t="s">
        <v>136</v>
      </c>
      <c r="D154" s="56" t="str">
        <f>VLOOKUP(C154,PDOT!$A$4:$B$11,2,0)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54" s="6"/>
      <c r="F154" s="68" t="s">
        <v>447</v>
      </c>
      <c r="G154" s="11" t="s">
        <v>429</v>
      </c>
      <c r="H154" s="11" t="s">
        <v>360</v>
      </c>
      <c r="I154" s="27" t="str">
        <f>VLOOKUP(H154,PDOT!$B$28:$C$56,2,0)</f>
        <v>Porcentaje de adquisiciones, y procedimientos institucionales realizados vs Porcentaje de adquisiciones, y procedimientos institucionales terminados con éxito.</v>
      </c>
      <c r="J154" s="35"/>
      <c r="K154" s="31">
        <v>0.25</v>
      </c>
      <c r="L154" s="31">
        <v>0.5</v>
      </c>
      <c r="M154" s="36">
        <v>0.25</v>
      </c>
      <c r="N154" s="85" t="str">
        <f t="shared" si="40"/>
        <v>ABRIL</v>
      </c>
      <c r="O154" s="85" t="str">
        <f t="shared" si="41"/>
        <v>DICIEMBRE</v>
      </c>
      <c r="P154" s="13"/>
      <c r="Q154" s="125">
        <v>10000</v>
      </c>
      <c r="R154" s="21"/>
      <c r="S154" s="22" t="s">
        <v>46</v>
      </c>
      <c r="T154" s="22" t="s">
        <v>168</v>
      </c>
      <c r="U154" s="22" t="s">
        <v>214</v>
      </c>
      <c r="Y154"/>
      <c r="Z154"/>
    </row>
    <row r="155" spans="1:26" s="77" customFormat="1" ht="66">
      <c r="A155" s="27" t="s">
        <v>35</v>
      </c>
      <c r="B155" s="89">
        <v>23</v>
      </c>
      <c r="C155" s="56" t="s">
        <v>140</v>
      </c>
      <c r="D155" s="56" t="str">
        <f>VLOOKUP(C155,PDOT!$A$4:$B$11,2,0)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55" s="6"/>
      <c r="F155" s="68" t="s">
        <v>448</v>
      </c>
      <c r="G155" s="11" t="s">
        <v>429</v>
      </c>
      <c r="H155" s="11" t="s">
        <v>360</v>
      </c>
      <c r="I155" s="27" t="str">
        <f>VLOOKUP(H155,PDOT!$B$28:$C$56,2,0)</f>
        <v>Porcentaje de adquisiciones, y procedimientos institucionales realizados vs Porcentaje de adquisiciones, y procedimientos institucionales terminados con éxito.</v>
      </c>
      <c r="J155" s="35"/>
      <c r="K155" s="31">
        <v>0.25</v>
      </c>
      <c r="L155" s="31">
        <v>0.5</v>
      </c>
      <c r="M155" s="36">
        <v>0.25</v>
      </c>
      <c r="N155" s="85" t="str">
        <f t="shared" si="40"/>
        <v>ABRIL</v>
      </c>
      <c r="O155" s="85" t="str">
        <f t="shared" si="41"/>
        <v>DICIEMBRE</v>
      </c>
      <c r="P155" s="13"/>
      <c r="Q155" s="125">
        <v>9000</v>
      </c>
      <c r="R155" s="21"/>
      <c r="S155" s="22" t="s">
        <v>46</v>
      </c>
      <c r="T155" s="22" t="s">
        <v>168</v>
      </c>
      <c r="U155" s="22" t="s">
        <v>205</v>
      </c>
      <c r="Y155"/>
      <c r="Z155"/>
    </row>
    <row r="156" spans="1:26" s="5" customFormat="1" ht="66">
      <c r="A156" s="27" t="s">
        <v>35</v>
      </c>
      <c r="B156" s="89">
        <v>24</v>
      </c>
      <c r="C156" s="56" t="s">
        <v>136</v>
      </c>
      <c r="D156" s="56" t="str">
        <f>VLOOKUP(C156,PDOT!$A$4:$B$11,2,0)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56" s="6"/>
      <c r="F156" s="68" t="s">
        <v>561</v>
      </c>
      <c r="G156" s="11" t="s">
        <v>429</v>
      </c>
      <c r="H156" s="11" t="s">
        <v>360</v>
      </c>
      <c r="I156" s="27" t="str">
        <f>VLOOKUP(H156,PDOT!$B$28:$C$56,2,0)</f>
        <v>Porcentaje de adquisiciones, y procedimientos institucionales realizados vs Porcentaje de adquisiciones, y procedimientos institucionales terminados con éxito.</v>
      </c>
      <c r="J156" s="35"/>
      <c r="K156" s="31">
        <v>0.25</v>
      </c>
      <c r="L156" s="31">
        <v>0.5</v>
      </c>
      <c r="M156" s="36">
        <v>0.25</v>
      </c>
      <c r="N156" s="85" t="str">
        <f t="shared" si="40"/>
        <v>ABRIL</v>
      </c>
      <c r="O156" s="85" t="str">
        <f t="shared" si="41"/>
        <v>DICIEMBRE</v>
      </c>
      <c r="P156" s="13"/>
      <c r="Q156" s="125">
        <v>9000</v>
      </c>
      <c r="R156" s="21"/>
      <c r="S156" s="22" t="s">
        <v>46</v>
      </c>
      <c r="T156" s="22" t="s">
        <v>168</v>
      </c>
      <c r="U156" s="22" t="s">
        <v>220</v>
      </c>
      <c r="Y156"/>
      <c r="Z156"/>
    </row>
    <row r="157" spans="1:26" s="5" customFormat="1" ht="66">
      <c r="A157" s="27" t="s">
        <v>35</v>
      </c>
      <c r="B157" s="89">
        <v>25</v>
      </c>
      <c r="C157" s="56" t="s">
        <v>136</v>
      </c>
      <c r="D157" s="56" t="str">
        <f>VLOOKUP(C157,PDOT!$A$4:$B$11,2,0)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57" s="6"/>
      <c r="F157" s="68" t="s">
        <v>564</v>
      </c>
      <c r="G157" s="11" t="s">
        <v>429</v>
      </c>
      <c r="H157" s="11" t="s">
        <v>360</v>
      </c>
      <c r="I157" s="27" t="str">
        <f>VLOOKUP(H157,PDOT!$B$28:$C$56,2,0)</f>
        <v>Porcentaje de adquisiciones, y procedimientos institucionales realizados vs Porcentaje de adquisiciones, y procedimientos institucionales terminados con éxito.</v>
      </c>
      <c r="J157" s="35"/>
      <c r="K157" s="31">
        <v>0.25</v>
      </c>
      <c r="L157" s="31">
        <v>0.5</v>
      </c>
      <c r="M157" s="36">
        <v>0.25</v>
      </c>
      <c r="N157" s="85" t="str">
        <f t="shared" si="40"/>
        <v>ABRIL</v>
      </c>
      <c r="O157" s="85" t="str">
        <f t="shared" si="41"/>
        <v>DICIEMBRE</v>
      </c>
      <c r="P157" s="13"/>
      <c r="Q157" s="125">
        <v>12000</v>
      </c>
      <c r="R157" s="21"/>
      <c r="S157" s="22" t="s">
        <v>46</v>
      </c>
      <c r="T157" s="22" t="s">
        <v>168</v>
      </c>
      <c r="U157" s="22" t="s">
        <v>214</v>
      </c>
      <c r="Y157"/>
      <c r="Z157"/>
    </row>
    <row r="158" spans="1:26" s="103" customFormat="1" ht="66">
      <c r="A158" s="97" t="s">
        <v>35</v>
      </c>
      <c r="B158" s="89">
        <v>26</v>
      </c>
      <c r="C158" s="99" t="s">
        <v>136</v>
      </c>
      <c r="D158" s="99" t="str">
        <f>VLOOKUP(C158,PDOT!$A$4:$B$11,2,0)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58" s="104"/>
      <c r="F158" s="68" t="s">
        <v>449</v>
      </c>
      <c r="G158" s="100" t="s">
        <v>429</v>
      </c>
      <c r="H158" s="100" t="s">
        <v>360</v>
      </c>
      <c r="I158" s="97" t="str">
        <f>VLOOKUP(H158,PDOT!$B$28:$C$56,2,0)</f>
        <v>Porcentaje de adquisiciones, y procedimientos institucionales realizados vs Porcentaje de adquisiciones, y procedimientos institucionales terminados con éxito.</v>
      </c>
      <c r="J158" s="35"/>
      <c r="K158" s="101">
        <v>0.25</v>
      </c>
      <c r="L158" s="101">
        <v>0.5</v>
      </c>
      <c r="M158" s="102">
        <v>0.25</v>
      </c>
      <c r="N158" s="89" t="str">
        <f t="shared" si="40"/>
        <v>ABRIL</v>
      </c>
      <c r="O158" s="89" t="str">
        <f t="shared" si="41"/>
        <v>DICIEMBRE</v>
      </c>
      <c r="P158" s="13"/>
      <c r="Q158" s="130">
        <v>1</v>
      </c>
      <c r="R158" s="21"/>
      <c r="S158" s="98" t="s">
        <v>46</v>
      </c>
      <c r="T158" s="98" t="s">
        <v>168</v>
      </c>
      <c r="U158" s="98" t="s">
        <v>220</v>
      </c>
      <c r="Y158"/>
      <c r="Z158"/>
    </row>
    <row r="159" spans="1:26" s="5" customFormat="1" ht="66">
      <c r="A159" s="27" t="s">
        <v>35</v>
      </c>
      <c r="B159" s="89">
        <v>27</v>
      </c>
      <c r="C159" s="56" t="s">
        <v>136</v>
      </c>
      <c r="D159" s="56" t="str">
        <f>VLOOKUP(C159,PDOT!$A$4:$B$11,2,0)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59" s="6"/>
      <c r="F159" s="68" t="s">
        <v>490</v>
      </c>
      <c r="G159" s="11" t="s">
        <v>429</v>
      </c>
      <c r="H159" s="11" t="s">
        <v>360</v>
      </c>
      <c r="I159" s="27" t="str">
        <f>VLOOKUP(H159,PDOT!$B$28:$C$56,2,0)</f>
        <v>Porcentaje de adquisiciones, y procedimientos institucionales realizados vs Porcentaje de adquisiciones, y procedimientos institucionales terminados con éxito.</v>
      </c>
      <c r="J159" s="35"/>
      <c r="K159" s="31">
        <v>0.25</v>
      </c>
      <c r="L159" s="31">
        <v>0.5</v>
      </c>
      <c r="M159" s="36">
        <v>0.25</v>
      </c>
      <c r="N159" s="85" t="str">
        <f t="shared" si="40"/>
        <v>ABRIL</v>
      </c>
      <c r="O159" s="85" t="str">
        <f t="shared" si="41"/>
        <v>DICIEMBRE</v>
      </c>
      <c r="P159" s="13"/>
      <c r="Q159" s="125">
        <v>9000</v>
      </c>
      <c r="R159" s="21"/>
      <c r="S159" s="22" t="s">
        <v>46</v>
      </c>
      <c r="T159" s="22" t="s">
        <v>168</v>
      </c>
      <c r="U159" s="22" t="s">
        <v>214</v>
      </c>
      <c r="Y159"/>
      <c r="Z159"/>
    </row>
    <row r="160" spans="1:26" s="5" customFormat="1" ht="66">
      <c r="A160" s="27" t="s">
        <v>35</v>
      </c>
      <c r="B160" s="89">
        <v>28</v>
      </c>
      <c r="C160" s="56" t="s">
        <v>136</v>
      </c>
      <c r="D160" s="56" t="str">
        <f>VLOOKUP(C160,PDOT!$A$4:$B$11,2,0)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60" s="6"/>
      <c r="F160" s="68" t="s">
        <v>491</v>
      </c>
      <c r="G160" s="11" t="s">
        <v>429</v>
      </c>
      <c r="H160" s="11" t="s">
        <v>360</v>
      </c>
      <c r="I160" s="27" t="str">
        <f>VLOOKUP(H160,PDOT!$B$28:$C$56,2,0)</f>
        <v>Porcentaje de adquisiciones, y procedimientos institucionales realizados vs Porcentaje de adquisiciones, y procedimientos institucionales terminados con éxito.</v>
      </c>
      <c r="J160" s="35"/>
      <c r="K160" s="31">
        <v>0.25</v>
      </c>
      <c r="L160" s="31">
        <v>0.5</v>
      </c>
      <c r="M160" s="36">
        <v>0.25</v>
      </c>
      <c r="N160" s="85" t="str">
        <f t="shared" si="40"/>
        <v>ABRIL</v>
      </c>
      <c r="O160" s="85" t="str">
        <f t="shared" si="41"/>
        <v>DICIEMBRE</v>
      </c>
      <c r="P160" s="13"/>
      <c r="Q160" s="125">
        <v>10000</v>
      </c>
      <c r="R160" s="21"/>
      <c r="S160" s="22" t="s">
        <v>46</v>
      </c>
      <c r="T160" s="22" t="s">
        <v>168</v>
      </c>
      <c r="U160" s="22" t="s">
        <v>220</v>
      </c>
      <c r="Y160"/>
      <c r="Z160"/>
    </row>
    <row r="161" spans="1:26" s="5" customFormat="1" ht="66">
      <c r="A161" s="27" t="s">
        <v>35</v>
      </c>
      <c r="B161" s="89">
        <v>29</v>
      </c>
      <c r="C161" s="56" t="s">
        <v>136</v>
      </c>
      <c r="D161" s="56" t="str">
        <f>VLOOKUP(C161,PDOT!$A$4:$B$11,2,0)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61" s="6"/>
      <c r="F161" s="68" t="s">
        <v>568</v>
      </c>
      <c r="G161" s="11" t="s">
        <v>429</v>
      </c>
      <c r="H161" s="11" t="s">
        <v>360</v>
      </c>
      <c r="I161" s="27" t="str">
        <f>VLOOKUP(H161,PDOT!$B$28:$C$56,2,0)</f>
        <v>Porcentaje de adquisiciones, y procedimientos institucionales realizados vs Porcentaje de adquisiciones, y procedimientos institucionales terminados con éxito.</v>
      </c>
      <c r="J161" s="35"/>
      <c r="K161" s="31">
        <v>0.25</v>
      </c>
      <c r="L161" s="31">
        <v>0.5</v>
      </c>
      <c r="M161" s="36">
        <v>0.25</v>
      </c>
      <c r="N161" s="85" t="str">
        <f t="shared" si="40"/>
        <v>ABRIL</v>
      </c>
      <c r="O161" s="85" t="str">
        <f t="shared" si="41"/>
        <v>DICIEMBRE</v>
      </c>
      <c r="P161" s="13"/>
      <c r="Q161" s="125">
        <v>14000</v>
      </c>
      <c r="R161" s="21"/>
      <c r="S161" s="22" t="s">
        <v>46</v>
      </c>
      <c r="T161" s="22" t="s">
        <v>168</v>
      </c>
      <c r="U161" s="22" t="s">
        <v>220</v>
      </c>
      <c r="Y161"/>
      <c r="Z161"/>
    </row>
    <row r="162" spans="1:26" s="5" customFormat="1" ht="66">
      <c r="A162" s="27" t="s">
        <v>35</v>
      </c>
      <c r="B162" s="89">
        <v>30</v>
      </c>
      <c r="C162" s="56" t="s">
        <v>136</v>
      </c>
      <c r="D162" s="56" t="str">
        <f>VLOOKUP(C162,PDOT!$A$4:$B$11,2,0)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62" s="6"/>
      <c r="F162" s="68" t="s">
        <v>569</v>
      </c>
      <c r="G162" s="11" t="s">
        <v>429</v>
      </c>
      <c r="H162" s="11" t="s">
        <v>360</v>
      </c>
      <c r="I162" s="27" t="str">
        <f>VLOOKUP(H162,PDOT!$B$28:$C$56,2,0)</f>
        <v>Porcentaje de adquisiciones, y procedimientos institucionales realizados vs Porcentaje de adquisiciones, y procedimientos institucionales terminados con éxito.</v>
      </c>
      <c r="J162" s="35"/>
      <c r="K162" s="31">
        <v>0.25</v>
      </c>
      <c r="L162" s="31">
        <v>0.5</v>
      </c>
      <c r="M162" s="36">
        <v>0.25</v>
      </c>
      <c r="N162" s="85" t="str">
        <f t="shared" si="40"/>
        <v>ABRIL</v>
      </c>
      <c r="O162" s="85" t="str">
        <f t="shared" si="41"/>
        <v>DICIEMBRE</v>
      </c>
      <c r="P162" s="13"/>
      <c r="Q162" s="125">
        <v>11000</v>
      </c>
      <c r="R162" s="21"/>
      <c r="S162" s="22" t="s">
        <v>46</v>
      </c>
      <c r="T162" s="22" t="s">
        <v>168</v>
      </c>
      <c r="U162" s="22" t="s">
        <v>220</v>
      </c>
      <c r="Y162"/>
      <c r="Z162"/>
    </row>
    <row r="163" spans="1:26" s="5" customFormat="1" ht="66">
      <c r="A163" s="27" t="s">
        <v>35</v>
      </c>
      <c r="B163" s="89">
        <v>31</v>
      </c>
      <c r="C163" s="56" t="s">
        <v>136</v>
      </c>
      <c r="D163" s="56" t="str">
        <f>VLOOKUP(C163,PDOT!$A$4:$B$11,2,0)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63" s="6"/>
      <c r="F163" s="68" t="s">
        <v>492</v>
      </c>
      <c r="G163" s="11" t="s">
        <v>429</v>
      </c>
      <c r="H163" s="11" t="s">
        <v>360</v>
      </c>
      <c r="I163" s="27" t="str">
        <f>VLOOKUP(H163,PDOT!$B$28:$C$56,2,0)</f>
        <v>Porcentaje de adquisiciones, y procedimientos institucionales realizados vs Porcentaje de adquisiciones, y procedimientos institucionales terminados con éxito.</v>
      </c>
      <c r="J163" s="35"/>
      <c r="K163" s="31">
        <v>0.25</v>
      </c>
      <c r="L163" s="31">
        <v>0.5</v>
      </c>
      <c r="M163" s="36">
        <v>0.25</v>
      </c>
      <c r="N163" s="85" t="str">
        <f t="shared" si="40"/>
        <v>ABRIL</v>
      </c>
      <c r="O163" s="85" t="str">
        <f t="shared" si="41"/>
        <v>DICIEMBRE</v>
      </c>
      <c r="P163" s="13"/>
      <c r="Q163" s="125">
        <v>12000</v>
      </c>
      <c r="R163" s="21"/>
      <c r="S163" s="22" t="s">
        <v>46</v>
      </c>
      <c r="T163" s="22" t="s">
        <v>168</v>
      </c>
      <c r="U163" s="22" t="s">
        <v>220</v>
      </c>
      <c r="Y163"/>
      <c r="Z163"/>
    </row>
    <row r="164" spans="1:26" s="5" customFormat="1" ht="66">
      <c r="A164" s="27" t="s">
        <v>35</v>
      </c>
      <c r="B164" s="89">
        <v>32</v>
      </c>
      <c r="C164" s="56" t="s">
        <v>140</v>
      </c>
      <c r="D164" s="56" t="str">
        <f>VLOOKUP(C164,PDOT!$A$4:$B$11,2,0)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64" s="6"/>
      <c r="F164" s="68" t="s">
        <v>493</v>
      </c>
      <c r="G164" s="11" t="s">
        <v>429</v>
      </c>
      <c r="H164" s="11" t="s">
        <v>360</v>
      </c>
      <c r="I164" s="27" t="str">
        <f>VLOOKUP(H164,PDOT!$B$28:$C$56,2,0)</f>
        <v>Porcentaje de adquisiciones, y procedimientos institucionales realizados vs Porcentaje de adquisiciones, y procedimientos institucionales terminados con éxito.</v>
      </c>
      <c r="J164" s="35"/>
      <c r="K164" s="31">
        <v>0.25</v>
      </c>
      <c r="L164" s="31">
        <v>0.5</v>
      </c>
      <c r="M164" s="36">
        <v>0.25</v>
      </c>
      <c r="N164" s="85" t="str">
        <f t="shared" si="40"/>
        <v>ABRIL</v>
      </c>
      <c r="O164" s="85" t="str">
        <f t="shared" si="41"/>
        <v>DICIEMBRE</v>
      </c>
      <c r="P164" s="13"/>
      <c r="Q164" s="125">
        <v>12000</v>
      </c>
      <c r="R164" s="21"/>
      <c r="S164" s="22" t="s">
        <v>46</v>
      </c>
      <c r="T164" s="22" t="s">
        <v>168</v>
      </c>
      <c r="U164" s="22" t="s">
        <v>205</v>
      </c>
      <c r="Y164"/>
      <c r="Z164"/>
    </row>
    <row r="165" spans="1:26" s="5" customFormat="1" ht="66">
      <c r="A165" s="27" t="s">
        <v>35</v>
      </c>
      <c r="B165" s="89">
        <v>33</v>
      </c>
      <c r="C165" s="56" t="s">
        <v>140</v>
      </c>
      <c r="D165" s="56" t="str">
        <f>VLOOKUP(C165,PDOT!$A$4:$B$11,2,0)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65" s="6"/>
      <c r="F165" s="68" t="s">
        <v>494</v>
      </c>
      <c r="G165" s="11" t="s">
        <v>429</v>
      </c>
      <c r="H165" s="11" t="s">
        <v>360</v>
      </c>
      <c r="I165" s="27" t="str">
        <f>VLOOKUP(H165,PDOT!$B$28:$C$56,2,0)</f>
        <v>Porcentaje de adquisiciones, y procedimientos institucionales realizados vs Porcentaje de adquisiciones, y procedimientos institucionales terminados con éxito.</v>
      </c>
      <c r="J165" s="35"/>
      <c r="K165" s="31">
        <v>0.25</v>
      </c>
      <c r="L165" s="31">
        <v>0.5</v>
      </c>
      <c r="M165" s="36">
        <v>0.25</v>
      </c>
      <c r="N165" s="85" t="str">
        <f t="shared" si="40"/>
        <v>ABRIL</v>
      </c>
      <c r="O165" s="85" t="str">
        <f t="shared" si="41"/>
        <v>DICIEMBRE</v>
      </c>
      <c r="P165" s="13"/>
      <c r="Q165" s="125">
        <v>14000</v>
      </c>
      <c r="R165" s="21"/>
      <c r="S165" s="22" t="s">
        <v>46</v>
      </c>
      <c r="T165" s="22" t="s">
        <v>168</v>
      </c>
      <c r="U165" s="22" t="s">
        <v>205</v>
      </c>
      <c r="Y165"/>
      <c r="Z165"/>
    </row>
    <row r="166" spans="1:26" s="5" customFormat="1" ht="66">
      <c r="A166" s="27" t="s">
        <v>50</v>
      </c>
      <c r="B166" s="89">
        <v>34</v>
      </c>
      <c r="C166" s="56" t="s">
        <v>135</v>
      </c>
      <c r="D166" s="56" t="str">
        <f>VLOOKUP(C166,PDOT!$A$4:$B$11,2,0)</f>
        <v>Garantizar la oferta de programas educativos y de capacitación continua que respondan a las necesidades del desarrollo sostenible de Guamote, enfatizando en la agroecología, el manejo de recursos y la gestión territorial.</v>
      </c>
      <c r="E166" s="6"/>
      <c r="F166" s="68" t="s">
        <v>563</v>
      </c>
      <c r="G166" s="11" t="s">
        <v>429</v>
      </c>
      <c r="H166" s="11" t="s">
        <v>360</v>
      </c>
      <c r="I166" s="27" t="str">
        <f>VLOOKUP(H166,PDOT!$B$28:$C$56,2,0)</f>
        <v>Porcentaje de adquisiciones, y procedimientos institucionales realizados vs Porcentaje de adquisiciones, y procedimientos institucionales terminados con éxito.</v>
      </c>
      <c r="J166" s="35"/>
      <c r="K166" s="31">
        <v>0.25</v>
      </c>
      <c r="L166" s="31">
        <v>0.5</v>
      </c>
      <c r="M166" s="36">
        <v>0.25</v>
      </c>
      <c r="N166" s="85" t="str">
        <f t="shared" si="40"/>
        <v>ABRIL</v>
      </c>
      <c r="O166" s="85" t="str">
        <f t="shared" si="41"/>
        <v>DICIEMBRE</v>
      </c>
      <c r="P166" s="13"/>
      <c r="Q166" s="125">
        <v>14000</v>
      </c>
      <c r="R166" s="21"/>
      <c r="S166" s="22" t="s">
        <v>39</v>
      </c>
      <c r="T166" s="22" t="s">
        <v>168</v>
      </c>
      <c r="U166" s="22" t="s">
        <v>221</v>
      </c>
      <c r="Y166"/>
      <c r="Z166"/>
    </row>
    <row r="167" spans="1:26" s="5" customFormat="1" ht="66">
      <c r="A167" s="27" t="s">
        <v>35</v>
      </c>
      <c r="B167" s="89">
        <v>35</v>
      </c>
      <c r="C167" s="56" t="s">
        <v>140</v>
      </c>
      <c r="D167" s="56" t="str">
        <f>VLOOKUP(C167,PDOT!$A$4:$B$11,2,0)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67" s="6"/>
      <c r="F167" s="68" t="s">
        <v>565</v>
      </c>
      <c r="G167" s="11" t="s">
        <v>429</v>
      </c>
      <c r="H167" s="11" t="s">
        <v>360</v>
      </c>
      <c r="I167" s="27" t="str">
        <f>VLOOKUP(H167,PDOT!$B$28:$C$56,2,0)</f>
        <v>Porcentaje de adquisiciones, y procedimientos institucionales realizados vs Porcentaje de adquisiciones, y procedimientos institucionales terminados con éxito.</v>
      </c>
      <c r="J167" s="35"/>
      <c r="K167" s="31">
        <v>0.25</v>
      </c>
      <c r="L167" s="31">
        <v>0.5</v>
      </c>
      <c r="M167" s="36">
        <v>0.25</v>
      </c>
      <c r="N167" s="85" t="str">
        <f t="shared" si="40"/>
        <v>ABRIL</v>
      </c>
      <c r="O167" s="85" t="str">
        <f t="shared" si="41"/>
        <v>DICIEMBRE</v>
      </c>
      <c r="P167" s="13"/>
      <c r="Q167" s="125">
        <v>11000</v>
      </c>
      <c r="R167" s="21"/>
      <c r="S167" s="22" t="s">
        <v>46</v>
      </c>
      <c r="T167" s="22" t="s">
        <v>168</v>
      </c>
      <c r="U167" s="22" t="s">
        <v>205</v>
      </c>
      <c r="Y167"/>
      <c r="Z167"/>
    </row>
    <row r="168" spans="1:26" s="5" customFormat="1" ht="66">
      <c r="A168" s="27" t="s">
        <v>35</v>
      </c>
      <c r="B168" s="89">
        <v>36</v>
      </c>
      <c r="C168" s="56" t="s">
        <v>140</v>
      </c>
      <c r="D168" s="56" t="str">
        <f>VLOOKUP(C168,PDOT!$A$4:$B$11,2,0)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68" s="6"/>
      <c r="F168" s="68" t="s">
        <v>495</v>
      </c>
      <c r="G168" s="11" t="s">
        <v>429</v>
      </c>
      <c r="H168" s="11" t="s">
        <v>360</v>
      </c>
      <c r="I168" s="27" t="str">
        <f>VLOOKUP(H168,PDOT!$B$28:$C$56,2,0)</f>
        <v>Porcentaje de adquisiciones, y procedimientos institucionales realizados vs Porcentaje de adquisiciones, y procedimientos institucionales terminados con éxito.</v>
      </c>
      <c r="J168" s="35"/>
      <c r="K168" s="31">
        <v>0.25</v>
      </c>
      <c r="L168" s="31">
        <v>0.5</v>
      </c>
      <c r="M168" s="36">
        <v>0.25</v>
      </c>
      <c r="N168" s="85" t="str">
        <f t="shared" si="40"/>
        <v>ABRIL</v>
      </c>
      <c r="O168" s="85" t="str">
        <f t="shared" si="41"/>
        <v>DICIEMBRE</v>
      </c>
      <c r="P168" s="13"/>
      <c r="Q168" s="125">
        <v>9000</v>
      </c>
      <c r="R168" s="21"/>
      <c r="S168" s="22" t="s">
        <v>46</v>
      </c>
      <c r="T168" s="22" t="s">
        <v>168</v>
      </c>
      <c r="U168" s="22" t="s">
        <v>205</v>
      </c>
      <c r="Y168"/>
      <c r="Z168"/>
    </row>
    <row r="169" spans="1:26" s="5" customFormat="1" ht="17.25" thickBot="1">
      <c r="A169" s="173" t="s">
        <v>291</v>
      </c>
      <c r="B169" s="173"/>
      <c r="C169" s="173"/>
      <c r="D169" s="173"/>
      <c r="E169" s="173"/>
      <c r="F169" s="173"/>
      <c r="G169" s="173"/>
      <c r="H169" s="173"/>
      <c r="I169" s="173"/>
      <c r="J169" s="173"/>
      <c r="K169" s="173"/>
      <c r="L169" s="173"/>
      <c r="M169" s="173"/>
      <c r="N169" s="173"/>
      <c r="O169" s="173"/>
      <c r="P169" s="174"/>
      <c r="Q169" s="121">
        <f>SUM(Q133:Q168)</f>
        <v>383001</v>
      </c>
      <c r="R169" s="45"/>
      <c r="S169" s="46"/>
      <c r="T169" s="46"/>
      <c r="U169" s="46"/>
    </row>
    <row r="170" spans="1:26" s="5" customFormat="1" ht="17.25" thickBot="1">
      <c r="A170" s="169" t="s">
        <v>233</v>
      </c>
      <c r="B170" s="169"/>
      <c r="C170" s="169"/>
      <c r="D170" s="169"/>
      <c r="E170" s="169"/>
      <c r="F170" s="169"/>
      <c r="G170" s="169"/>
      <c r="H170" s="169"/>
      <c r="I170" s="169"/>
      <c r="J170" s="169"/>
      <c r="K170" s="169"/>
      <c r="L170" s="169"/>
      <c r="M170" s="169"/>
      <c r="N170" s="169"/>
      <c r="O170" s="169"/>
      <c r="P170" s="170"/>
      <c r="Q170" s="121"/>
      <c r="R170" s="45"/>
      <c r="S170" s="46"/>
      <c r="T170" s="46"/>
      <c r="U170" s="46"/>
    </row>
    <row r="171" spans="1:26" s="5" customFormat="1" ht="26.25" customHeight="1" thickBot="1">
      <c r="A171" s="148" t="s">
        <v>163</v>
      </c>
      <c r="B171" s="149"/>
      <c r="C171" s="149"/>
      <c r="D171" s="149"/>
      <c r="E171" s="149"/>
      <c r="F171" s="149"/>
      <c r="G171" s="149"/>
      <c r="H171" s="149"/>
      <c r="I171" s="149"/>
      <c r="J171" s="149"/>
      <c r="K171" s="149"/>
      <c r="L171" s="149"/>
      <c r="M171" s="149"/>
      <c r="N171" s="149"/>
      <c r="O171" s="149"/>
      <c r="P171" s="149"/>
      <c r="Q171" s="149"/>
      <c r="R171" s="149"/>
      <c r="S171" s="149"/>
      <c r="T171" s="149"/>
      <c r="U171" s="149"/>
    </row>
    <row r="172" spans="1:26" s="5" customFormat="1" ht="16.5">
      <c r="A172" s="162" t="s">
        <v>1</v>
      </c>
      <c r="B172" s="161" t="s">
        <v>2</v>
      </c>
      <c r="C172" s="159" t="s">
        <v>138</v>
      </c>
      <c r="D172" s="163" t="s">
        <v>137</v>
      </c>
      <c r="E172" s="144" t="s">
        <v>287</v>
      </c>
      <c r="F172" s="164" t="s">
        <v>4</v>
      </c>
      <c r="G172" s="142" t="s">
        <v>292</v>
      </c>
      <c r="H172" s="165" t="s">
        <v>5</v>
      </c>
      <c r="I172" s="166" t="s">
        <v>6</v>
      </c>
      <c r="J172" s="161" t="s">
        <v>7</v>
      </c>
      <c r="K172" s="161"/>
      <c r="L172" s="161"/>
      <c r="M172" s="161"/>
      <c r="N172" s="160" t="s">
        <v>8</v>
      </c>
      <c r="O172" s="161" t="s">
        <v>9</v>
      </c>
      <c r="P172" s="161" t="s">
        <v>10</v>
      </c>
      <c r="Q172" s="167" t="s">
        <v>11</v>
      </c>
      <c r="R172" s="168" t="s">
        <v>12</v>
      </c>
      <c r="S172" s="161" t="s">
        <v>13</v>
      </c>
      <c r="T172" s="161" t="s">
        <v>162</v>
      </c>
      <c r="U172" s="161" t="s">
        <v>14</v>
      </c>
      <c r="Y172"/>
      <c r="Z172"/>
    </row>
    <row r="173" spans="1:26" s="5" customFormat="1" ht="16.5">
      <c r="A173" s="162"/>
      <c r="B173" s="161"/>
      <c r="C173" s="159"/>
      <c r="D173" s="163"/>
      <c r="E173" s="145"/>
      <c r="F173" s="164"/>
      <c r="G173" s="143"/>
      <c r="H173" s="165"/>
      <c r="I173" s="166"/>
      <c r="J173" s="2" t="s">
        <v>15</v>
      </c>
      <c r="K173" s="2" t="s">
        <v>16</v>
      </c>
      <c r="L173" s="2" t="s">
        <v>17</v>
      </c>
      <c r="M173" s="38" t="s">
        <v>18</v>
      </c>
      <c r="N173" s="160"/>
      <c r="O173" s="161"/>
      <c r="P173" s="161"/>
      <c r="Q173" s="167"/>
      <c r="R173" s="168"/>
      <c r="S173" s="161"/>
      <c r="T173" s="161"/>
      <c r="U173" s="161"/>
      <c r="Y173"/>
      <c r="Z173"/>
    </row>
    <row r="174" spans="1:26" s="5" customFormat="1" ht="66">
      <c r="A174" s="27" t="s">
        <v>35</v>
      </c>
      <c r="B174" s="89">
        <v>1</v>
      </c>
      <c r="C174" s="56" t="s">
        <v>140</v>
      </c>
      <c r="D174" s="56" t="str">
        <f>VLOOKUP(C174,PDOT!$A$4:$B$11,2,0)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74" s="6"/>
      <c r="F174" s="68" t="s">
        <v>265</v>
      </c>
      <c r="G174" s="11" t="s">
        <v>433</v>
      </c>
      <c r="H174" s="34" t="s">
        <v>360</v>
      </c>
      <c r="I174" s="107" t="str">
        <f>VLOOKUP(H174,PDOT!$B$28:$C$56,2,0)</f>
        <v>Porcentaje de adquisiciones, y procedimientos institucionales realizados vs Porcentaje de adquisiciones, y procedimientos institucionales terminados con éxito.</v>
      </c>
      <c r="J174" s="106"/>
      <c r="K174" s="33">
        <v>0.25</v>
      </c>
      <c r="L174" s="33">
        <v>0.5</v>
      </c>
      <c r="M174" s="39">
        <v>0.25</v>
      </c>
      <c r="N174" s="85" t="str">
        <f t="shared" ref="N174:N235" si="42">IF(J174,"ENERO",IF(K174,"ABRIL",IF(L174,"JULIO",IF(M174,"DICIEMBRE",0))))</f>
        <v>ABRIL</v>
      </c>
      <c r="O174" s="85" t="str">
        <f t="shared" ref="O174:O235" si="43">IF(M174,"DICIEMBRE",IF(L174,"SEPTIEMBRE",IF(K174,"JUNIO",IF(J174,"MARZO",0))))</f>
        <v>DICIEMBRE</v>
      </c>
      <c r="P174" s="13"/>
      <c r="Q174" s="125">
        <v>10000</v>
      </c>
      <c r="R174" s="21"/>
      <c r="S174" s="22" t="s">
        <v>46</v>
      </c>
      <c r="T174" s="22" t="s">
        <v>168</v>
      </c>
      <c r="U174" s="22" t="s">
        <v>205</v>
      </c>
      <c r="Y174"/>
      <c r="Z174"/>
    </row>
    <row r="175" spans="1:26" s="5" customFormat="1" ht="66">
      <c r="A175" s="27" t="s">
        <v>35</v>
      </c>
      <c r="B175" s="89">
        <v>2</v>
      </c>
      <c r="C175" s="56" t="s">
        <v>140</v>
      </c>
      <c r="D175" s="56" t="str">
        <f>VLOOKUP(C175,PDOT!$A$4:$B$11,2,0)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75" s="6"/>
      <c r="F175" s="68" t="s">
        <v>267</v>
      </c>
      <c r="G175" s="11" t="s">
        <v>433</v>
      </c>
      <c r="H175" s="34" t="s">
        <v>360</v>
      </c>
      <c r="I175" s="107" t="str">
        <f>VLOOKUP(H175,PDOT!$B$28:$C$56,2,0)</f>
        <v>Porcentaje de adquisiciones, y procedimientos institucionales realizados vs Porcentaje de adquisiciones, y procedimientos institucionales terminados con éxito.</v>
      </c>
      <c r="J175" s="106"/>
      <c r="K175" s="33">
        <v>0.25</v>
      </c>
      <c r="L175" s="33">
        <v>0.5</v>
      </c>
      <c r="M175" s="39">
        <v>0.25</v>
      </c>
      <c r="N175" s="85" t="str">
        <f t="shared" si="42"/>
        <v>ABRIL</v>
      </c>
      <c r="O175" s="85" t="str">
        <f t="shared" si="43"/>
        <v>DICIEMBRE</v>
      </c>
      <c r="P175" s="13"/>
      <c r="Q175" s="125">
        <v>10000</v>
      </c>
      <c r="R175" s="21"/>
      <c r="S175" s="22" t="s">
        <v>46</v>
      </c>
      <c r="T175" s="22" t="s">
        <v>168</v>
      </c>
      <c r="U175" s="22" t="s">
        <v>205</v>
      </c>
      <c r="Y175"/>
      <c r="Z175"/>
    </row>
    <row r="176" spans="1:26" s="5" customFormat="1" ht="66">
      <c r="A176" s="27" t="s">
        <v>35</v>
      </c>
      <c r="B176" s="89">
        <v>3</v>
      </c>
      <c r="C176" s="56" t="s">
        <v>140</v>
      </c>
      <c r="D176" s="56" t="str">
        <f>VLOOKUP(C176,PDOT!$A$4:$B$11,2,0)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76" s="6"/>
      <c r="F176" s="68" t="s">
        <v>268</v>
      </c>
      <c r="G176" s="11" t="s">
        <v>433</v>
      </c>
      <c r="H176" s="34" t="s">
        <v>360</v>
      </c>
      <c r="I176" s="107" t="str">
        <f>VLOOKUP(H176,PDOT!$B$28:$C$56,2,0)</f>
        <v>Porcentaje de adquisiciones, y procedimientos institucionales realizados vs Porcentaje de adquisiciones, y procedimientos institucionales terminados con éxito.</v>
      </c>
      <c r="J176" s="106"/>
      <c r="K176" s="33">
        <v>0.25</v>
      </c>
      <c r="L176" s="33">
        <v>0.5</v>
      </c>
      <c r="M176" s="39">
        <v>0.25</v>
      </c>
      <c r="N176" s="85" t="str">
        <f t="shared" si="42"/>
        <v>ABRIL</v>
      </c>
      <c r="O176" s="85" t="str">
        <f t="shared" si="43"/>
        <v>DICIEMBRE</v>
      </c>
      <c r="P176" s="13"/>
      <c r="Q176" s="125">
        <v>12000</v>
      </c>
      <c r="R176" s="21"/>
      <c r="S176" s="22" t="s">
        <v>46</v>
      </c>
      <c r="T176" s="22" t="s">
        <v>168</v>
      </c>
      <c r="U176" s="22" t="s">
        <v>205</v>
      </c>
      <c r="Y176"/>
      <c r="Z176"/>
    </row>
    <row r="177" spans="1:26" s="5" customFormat="1" ht="66">
      <c r="A177" s="27" t="s">
        <v>35</v>
      </c>
      <c r="B177" s="89">
        <v>4</v>
      </c>
      <c r="C177" s="56" t="s">
        <v>136</v>
      </c>
      <c r="D177" s="56" t="str">
        <f>VLOOKUP(C177,PDOT!$A$4:$B$11,2,0)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77" s="6"/>
      <c r="F177" s="68" t="s">
        <v>281</v>
      </c>
      <c r="G177" s="11" t="s">
        <v>429</v>
      </c>
      <c r="H177" s="34" t="s">
        <v>360</v>
      </c>
      <c r="I177" s="107" t="str">
        <f>VLOOKUP(H177,PDOT!$B$28:$C$56,2,0)</f>
        <v>Porcentaje de adquisiciones, y procedimientos institucionales realizados vs Porcentaje de adquisiciones, y procedimientos institucionales terminados con éxito.</v>
      </c>
      <c r="J177" s="106"/>
      <c r="K177" s="33">
        <v>0.25</v>
      </c>
      <c r="L177" s="33">
        <v>0.5</v>
      </c>
      <c r="M177" s="39">
        <v>0.25</v>
      </c>
      <c r="N177" s="85" t="str">
        <f t="shared" si="42"/>
        <v>ABRIL</v>
      </c>
      <c r="O177" s="85" t="str">
        <f t="shared" si="43"/>
        <v>DICIEMBRE</v>
      </c>
      <c r="P177" s="13"/>
      <c r="Q177" s="125">
        <v>12000</v>
      </c>
      <c r="R177" s="21"/>
      <c r="S177" s="22" t="s">
        <v>46</v>
      </c>
      <c r="T177" s="22" t="s">
        <v>168</v>
      </c>
      <c r="U177" s="22" t="s">
        <v>220</v>
      </c>
      <c r="Y177"/>
      <c r="Z177"/>
    </row>
    <row r="178" spans="1:26" s="5" customFormat="1" ht="66">
      <c r="A178" s="27" t="s">
        <v>35</v>
      </c>
      <c r="B178" s="89">
        <v>5</v>
      </c>
      <c r="C178" s="56" t="s">
        <v>140</v>
      </c>
      <c r="D178" s="56" t="str">
        <f>VLOOKUP(C178,PDOT!$A$4:$B$11,2,0)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78" s="6"/>
      <c r="F178" s="68" t="s">
        <v>269</v>
      </c>
      <c r="G178" s="11" t="s">
        <v>433</v>
      </c>
      <c r="H178" s="34" t="s">
        <v>360</v>
      </c>
      <c r="I178" s="107" t="str">
        <f>VLOOKUP(H178,PDOT!$B$28:$C$56,2,0)</f>
        <v>Porcentaje de adquisiciones, y procedimientos institucionales realizados vs Porcentaje de adquisiciones, y procedimientos institucionales terminados con éxito.</v>
      </c>
      <c r="J178" s="106"/>
      <c r="K178" s="33">
        <v>0.25</v>
      </c>
      <c r="L178" s="33">
        <v>0.5</v>
      </c>
      <c r="M178" s="39">
        <v>0.25</v>
      </c>
      <c r="N178" s="85" t="str">
        <f t="shared" si="42"/>
        <v>ABRIL</v>
      </c>
      <c r="O178" s="85" t="str">
        <f t="shared" si="43"/>
        <v>DICIEMBRE</v>
      </c>
      <c r="P178" s="13"/>
      <c r="Q178" s="125">
        <v>14000</v>
      </c>
      <c r="R178" s="21"/>
      <c r="S178" s="22" t="s">
        <v>46</v>
      </c>
      <c r="T178" s="22" t="s">
        <v>168</v>
      </c>
      <c r="U178" s="22" t="s">
        <v>205</v>
      </c>
      <c r="Y178"/>
      <c r="Z178"/>
    </row>
    <row r="179" spans="1:26" s="5" customFormat="1" ht="66">
      <c r="A179" s="27" t="s">
        <v>35</v>
      </c>
      <c r="B179" s="89">
        <v>6</v>
      </c>
      <c r="C179" s="56" t="s">
        <v>140</v>
      </c>
      <c r="D179" s="56" t="str">
        <f>VLOOKUP(C179,PDOT!$A$4:$B$11,2,0)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79" s="6"/>
      <c r="F179" s="68" t="s">
        <v>271</v>
      </c>
      <c r="G179" s="11" t="s">
        <v>433</v>
      </c>
      <c r="H179" s="34" t="s">
        <v>360</v>
      </c>
      <c r="I179" s="107" t="str">
        <f>VLOOKUP(H179,PDOT!$B$28:$C$56,2,0)</f>
        <v>Porcentaje de adquisiciones, y procedimientos institucionales realizados vs Porcentaje de adquisiciones, y procedimientos institucionales terminados con éxito.</v>
      </c>
      <c r="J179" s="106"/>
      <c r="K179" s="33">
        <v>0.25</v>
      </c>
      <c r="L179" s="33">
        <v>0.5</v>
      </c>
      <c r="M179" s="39">
        <v>0.25</v>
      </c>
      <c r="N179" s="85" t="str">
        <f t="shared" si="42"/>
        <v>ABRIL</v>
      </c>
      <c r="O179" s="85" t="str">
        <f t="shared" si="43"/>
        <v>DICIEMBRE</v>
      </c>
      <c r="P179" s="13"/>
      <c r="Q179" s="125">
        <v>10000</v>
      </c>
      <c r="R179" s="21"/>
      <c r="S179" s="22" t="s">
        <v>46</v>
      </c>
      <c r="T179" s="22" t="s">
        <v>168</v>
      </c>
      <c r="U179" s="22" t="s">
        <v>205</v>
      </c>
      <c r="Y179"/>
      <c r="Z179"/>
    </row>
    <row r="180" spans="1:26" s="5" customFormat="1" ht="66">
      <c r="A180" s="27" t="s">
        <v>35</v>
      </c>
      <c r="B180" s="89">
        <v>7</v>
      </c>
      <c r="C180" s="56" t="s">
        <v>140</v>
      </c>
      <c r="D180" s="56" t="str">
        <f>VLOOKUP(C180,PDOT!$A$4:$B$11,2,0)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80" s="6"/>
      <c r="F180" s="68" t="s">
        <v>274</v>
      </c>
      <c r="G180" s="11" t="s">
        <v>433</v>
      </c>
      <c r="H180" s="34" t="s">
        <v>360</v>
      </c>
      <c r="I180" s="107" t="str">
        <f>VLOOKUP(H180,PDOT!$B$28:$C$56,2,0)</f>
        <v>Porcentaje de adquisiciones, y procedimientos institucionales realizados vs Porcentaje de adquisiciones, y procedimientos institucionales terminados con éxito.</v>
      </c>
      <c r="J180" s="106"/>
      <c r="K180" s="33">
        <v>0.25</v>
      </c>
      <c r="L180" s="33">
        <v>0.5</v>
      </c>
      <c r="M180" s="39">
        <v>0.25</v>
      </c>
      <c r="N180" s="85" t="str">
        <f t="shared" si="42"/>
        <v>ABRIL</v>
      </c>
      <c r="O180" s="85" t="str">
        <f t="shared" si="43"/>
        <v>DICIEMBRE</v>
      </c>
      <c r="P180" s="13"/>
      <c r="Q180" s="125">
        <v>8000</v>
      </c>
      <c r="R180" s="21"/>
      <c r="S180" s="22" t="s">
        <v>46</v>
      </c>
      <c r="T180" s="22" t="s">
        <v>168</v>
      </c>
      <c r="U180" s="22" t="s">
        <v>205</v>
      </c>
      <c r="Y180"/>
      <c r="Z180"/>
    </row>
    <row r="181" spans="1:26" s="5" customFormat="1" ht="66">
      <c r="A181" s="27" t="s">
        <v>35</v>
      </c>
      <c r="B181" s="89">
        <v>8</v>
      </c>
      <c r="C181" s="56" t="s">
        <v>140</v>
      </c>
      <c r="D181" s="56" t="str">
        <f>VLOOKUP(C181,PDOT!$A$4:$B$11,2,0)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81" s="6"/>
      <c r="F181" s="68" t="s">
        <v>311</v>
      </c>
      <c r="G181" s="11" t="s">
        <v>404</v>
      </c>
      <c r="H181" s="34" t="s">
        <v>360</v>
      </c>
      <c r="I181" s="107" t="str">
        <f>VLOOKUP(H181,PDOT!$B$28:$C$56,2,0)</f>
        <v>Porcentaje de adquisiciones, y procedimientos institucionales realizados vs Porcentaje de adquisiciones, y procedimientos institucionales terminados con éxito.</v>
      </c>
      <c r="J181" s="106"/>
      <c r="K181" s="33">
        <v>0.25</v>
      </c>
      <c r="L181" s="33">
        <v>0.5</v>
      </c>
      <c r="M181" s="39">
        <v>0.25</v>
      </c>
      <c r="N181" s="85" t="str">
        <f t="shared" si="42"/>
        <v>ABRIL</v>
      </c>
      <c r="O181" s="85" t="str">
        <f t="shared" si="43"/>
        <v>DICIEMBRE</v>
      </c>
      <c r="P181" s="13"/>
      <c r="Q181" s="125">
        <v>12000</v>
      </c>
      <c r="R181" s="21"/>
      <c r="S181" s="22" t="s">
        <v>46</v>
      </c>
      <c r="T181" s="22" t="s">
        <v>168</v>
      </c>
      <c r="U181" s="22" t="s">
        <v>205</v>
      </c>
      <c r="Y181"/>
      <c r="Z181"/>
    </row>
    <row r="182" spans="1:26" s="5" customFormat="1" ht="66">
      <c r="A182" s="27" t="s">
        <v>35</v>
      </c>
      <c r="B182" s="89">
        <v>9</v>
      </c>
      <c r="C182" s="56" t="s">
        <v>140</v>
      </c>
      <c r="D182" s="56" t="str">
        <f>VLOOKUP(C182,PDOT!$A$4:$B$11,2,0)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82" s="6"/>
      <c r="F182" s="68" t="s">
        <v>275</v>
      </c>
      <c r="G182" s="11" t="s">
        <v>433</v>
      </c>
      <c r="H182" s="34" t="s">
        <v>360</v>
      </c>
      <c r="I182" s="107" t="str">
        <f>VLOOKUP(H182,PDOT!$B$28:$C$56,2,0)</f>
        <v>Porcentaje de adquisiciones, y procedimientos institucionales realizados vs Porcentaje de adquisiciones, y procedimientos institucionales terminados con éxito.</v>
      </c>
      <c r="J182" s="106"/>
      <c r="K182" s="33">
        <v>0.25</v>
      </c>
      <c r="L182" s="33">
        <v>0.5</v>
      </c>
      <c r="M182" s="39">
        <v>0.25</v>
      </c>
      <c r="N182" s="85" t="str">
        <f t="shared" si="42"/>
        <v>ABRIL</v>
      </c>
      <c r="O182" s="85" t="str">
        <f t="shared" si="43"/>
        <v>DICIEMBRE</v>
      </c>
      <c r="P182" s="13"/>
      <c r="Q182" s="125">
        <v>12000</v>
      </c>
      <c r="R182" s="21"/>
      <c r="S182" s="22" t="s">
        <v>46</v>
      </c>
      <c r="T182" s="22" t="s">
        <v>168</v>
      </c>
      <c r="U182" s="22" t="s">
        <v>205</v>
      </c>
      <c r="Y182"/>
      <c r="Z182"/>
    </row>
    <row r="183" spans="1:26" s="5" customFormat="1" ht="66">
      <c r="A183" s="27" t="s">
        <v>35</v>
      </c>
      <c r="B183" s="89">
        <v>10</v>
      </c>
      <c r="C183" s="56" t="s">
        <v>140</v>
      </c>
      <c r="D183" s="56" t="str">
        <f>VLOOKUP(C183,PDOT!$A$4:$B$11,2,0)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83" s="6"/>
      <c r="F183" s="68" t="s">
        <v>276</v>
      </c>
      <c r="G183" s="11" t="s">
        <v>433</v>
      </c>
      <c r="H183" s="34" t="s">
        <v>360</v>
      </c>
      <c r="I183" s="107" t="str">
        <f>VLOOKUP(H183,PDOT!$B$28:$C$56,2,0)</f>
        <v>Porcentaje de adquisiciones, y procedimientos institucionales realizados vs Porcentaje de adquisiciones, y procedimientos institucionales terminados con éxito.</v>
      </c>
      <c r="J183" s="106"/>
      <c r="K183" s="33">
        <v>0.25</v>
      </c>
      <c r="L183" s="33">
        <v>0.5</v>
      </c>
      <c r="M183" s="39">
        <v>0.25</v>
      </c>
      <c r="N183" s="85" t="str">
        <f t="shared" si="42"/>
        <v>ABRIL</v>
      </c>
      <c r="O183" s="85" t="str">
        <f t="shared" si="43"/>
        <v>DICIEMBRE</v>
      </c>
      <c r="P183" s="13"/>
      <c r="Q183" s="125">
        <v>10000</v>
      </c>
      <c r="R183" s="21"/>
      <c r="S183" s="22" t="s">
        <v>39</v>
      </c>
      <c r="T183" s="22" t="s">
        <v>168</v>
      </c>
      <c r="U183" s="22" t="s">
        <v>205</v>
      </c>
      <c r="Y183"/>
      <c r="Z183"/>
    </row>
    <row r="184" spans="1:26" s="5" customFormat="1" ht="66">
      <c r="A184" s="27" t="s">
        <v>35</v>
      </c>
      <c r="B184" s="89">
        <v>11</v>
      </c>
      <c r="C184" s="56" t="s">
        <v>140</v>
      </c>
      <c r="D184" s="56" t="str">
        <f>VLOOKUP(C184,PDOT!$A$4:$B$11,2,0)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84" s="6"/>
      <c r="F184" s="68" t="s">
        <v>312</v>
      </c>
      <c r="G184" s="11" t="s">
        <v>430</v>
      </c>
      <c r="H184" s="34" t="s">
        <v>360</v>
      </c>
      <c r="I184" s="107" t="str">
        <f>VLOOKUP(H184,PDOT!$B$28:$C$56,2,0)</f>
        <v>Porcentaje de adquisiciones, y procedimientos institucionales realizados vs Porcentaje de adquisiciones, y procedimientos institucionales terminados con éxito.</v>
      </c>
      <c r="J184" s="106"/>
      <c r="K184" s="33">
        <v>0.25</v>
      </c>
      <c r="L184" s="33">
        <v>0.5</v>
      </c>
      <c r="M184" s="39">
        <v>0.25</v>
      </c>
      <c r="N184" s="85" t="str">
        <f t="shared" si="42"/>
        <v>ABRIL</v>
      </c>
      <c r="O184" s="85" t="str">
        <f t="shared" si="43"/>
        <v>DICIEMBRE</v>
      </c>
      <c r="P184" s="13"/>
      <c r="Q184" s="130">
        <v>1</v>
      </c>
      <c r="R184" s="21"/>
      <c r="S184" s="22" t="s">
        <v>46</v>
      </c>
      <c r="T184" s="22" t="s">
        <v>168</v>
      </c>
      <c r="U184" s="22" t="s">
        <v>205</v>
      </c>
      <c r="Y184"/>
      <c r="Z184"/>
    </row>
    <row r="185" spans="1:26" s="5" customFormat="1" ht="66">
      <c r="A185" s="27" t="s">
        <v>35</v>
      </c>
      <c r="B185" s="89">
        <v>12</v>
      </c>
      <c r="C185" s="56" t="s">
        <v>140</v>
      </c>
      <c r="D185" s="56" t="str">
        <f>VLOOKUP(C185,PDOT!$A$4:$B$11,2,0)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85" s="6"/>
      <c r="F185" s="68" t="s">
        <v>313</v>
      </c>
      <c r="G185" s="11" t="s">
        <v>430</v>
      </c>
      <c r="H185" s="34" t="s">
        <v>360</v>
      </c>
      <c r="I185" s="107" t="str">
        <f>VLOOKUP(H185,PDOT!$B$28:$C$56,2,0)</f>
        <v>Porcentaje de adquisiciones, y procedimientos institucionales realizados vs Porcentaje de adquisiciones, y procedimientos institucionales terminados con éxito.</v>
      </c>
      <c r="J185" s="106"/>
      <c r="K185" s="33">
        <v>0.25</v>
      </c>
      <c r="L185" s="33">
        <v>0.5</v>
      </c>
      <c r="M185" s="39">
        <v>0.25</v>
      </c>
      <c r="N185" s="85" t="str">
        <f t="shared" si="42"/>
        <v>ABRIL</v>
      </c>
      <c r="O185" s="85" t="str">
        <f t="shared" si="43"/>
        <v>DICIEMBRE</v>
      </c>
      <c r="P185" s="13"/>
      <c r="Q185" s="130">
        <v>1</v>
      </c>
      <c r="R185" s="21"/>
      <c r="S185" s="22" t="s">
        <v>46</v>
      </c>
      <c r="T185" s="22" t="s">
        <v>168</v>
      </c>
      <c r="U185" s="22" t="s">
        <v>205</v>
      </c>
      <c r="Y185"/>
      <c r="Z185"/>
    </row>
    <row r="186" spans="1:26" s="5" customFormat="1" ht="66">
      <c r="A186" s="27" t="s">
        <v>35</v>
      </c>
      <c r="B186" s="89">
        <v>13</v>
      </c>
      <c r="C186" s="56" t="s">
        <v>140</v>
      </c>
      <c r="D186" s="56" t="str">
        <f>VLOOKUP(C186,PDOT!$A$4:$B$11,2,0)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86" s="6"/>
      <c r="F186" s="68" t="s">
        <v>574</v>
      </c>
      <c r="G186" s="11" t="s">
        <v>404</v>
      </c>
      <c r="H186" s="34" t="s">
        <v>360</v>
      </c>
      <c r="I186" s="107" t="str">
        <f>VLOOKUP(H186,PDOT!$B$28:$C$56,2,0)</f>
        <v>Porcentaje de adquisiciones, y procedimientos institucionales realizados vs Porcentaje de adquisiciones, y procedimientos institucionales terminados con éxito.</v>
      </c>
      <c r="J186" s="106"/>
      <c r="K186" s="33">
        <v>0.25</v>
      </c>
      <c r="L186" s="33">
        <v>0.5</v>
      </c>
      <c r="M186" s="39">
        <v>0.25</v>
      </c>
      <c r="N186" s="85" t="str">
        <f t="shared" si="42"/>
        <v>ABRIL</v>
      </c>
      <c r="O186" s="85" t="str">
        <f t="shared" si="43"/>
        <v>DICIEMBRE</v>
      </c>
      <c r="P186" s="13"/>
      <c r="Q186" s="125">
        <v>12000</v>
      </c>
      <c r="R186" s="21"/>
      <c r="S186" s="22" t="s">
        <v>46</v>
      </c>
      <c r="T186" s="22" t="s">
        <v>168</v>
      </c>
      <c r="U186" s="22" t="s">
        <v>205</v>
      </c>
      <c r="Y186"/>
      <c r="Z186"/>
    </row>
    <row r="187" spans="1:26" s="5" customFormat="1" ht="66">
      <c r="A187" s="27" t="s">
        <v>35</v>
      </c>
      <c r="B187" s="89">
        <v>14</v>
      </c>
      <c r="C187" s="56" t="s">
        <v>140</v>
      </c>
      <c r="D187" s="56" t="str">
        <f>VLOOKUP(C187,PDOT!$A$4:$B$11,2,0)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87" s="6"/>
      <c r="F187" s="68" t="s">
        <v>277</v>
      </c>
      <c r="G187" s="11" t="s">
        <v>433</v>
      </c>
      <c r="H187" s="34" t="s">
        <v>360</v>
      </c>
      <c r="I187" s="107" t="str">
        <f>VLOOKUP(H187,PDOT!$B$28:$C$56,2,0)</f>
        <v>Porcentaje de adquisiciones, y procedimientos institucionales realizados vs Porcentaje de adquisiciones, y procedimientos institucionales terminados con éxito.</v>
      </c>
      <c r="J187" s="106"/>
      <c r="K187" s="33">
        <v>0.25</v>
      </c>
      <c r="L187" s="33">
        <v>0.5</v>
      </c>
      <c r="M187" s="39">
        <v>0.25</v>
      </c>
      <c r="N187" s="85" t="str">
        <f t="shared" si="42"/>
        <v>ABRIL</v>
      </c>
      <c r="O187" s="85" t="str">
        <f t="shared" si="43"/>
        <v>DICIEMBRE</v>
      </c>
      <c r="P187" s="13"/>
      <c r="Q187" s="125">
        <v>12000</v>
      </c>
      <c r="R187" s="21"/>
      <c r="S187" s="22" t="s">
        <v>46</v>
      </c>
      <c r="T187" s="22" t="s">
        <v>168</v>
      </c>
      <c r="U187" s="22" t="s">
        <v>205</v>
      </c>
      <c r="Y187"/>
      <c r="Z187"/>
    </row>
    <row r="188" spans="1:26" s="5" customFormat="1" ht="66">
      <c r="A188" s="27" t="s">
        <v>35</v>
      </c>
      <c r="B188" s="89">
        <v>15</v>
      </c>
      <c r="C188" s="56" t="s">
        <v>140</v>
      </c>
      <c r="D188" s="56" t="str">
        <f>VLOOKUP(C188,PDOT!$A$4:$B$11,2,0)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88" s="6"/>
      <c r="F188" s="68" t="s">
        <v>314</v>
      </c>
      <c r="G188" s="11" t="s">
        <v>429</v>
      </c>
      <c r="H188" s="34" t="s">
        <v>360</v>
      </c>
      <c r="I188" s="107" t="str">
        <f>VLOOKUP(H188,PDOT!$B$28:$C$56,2,0)</f>
        <v>Porcentaje de adquisiciones, y procedimientos institucionales realizados vs Porcentaje de adquisiciones, y procedimientos institucionales terminados con éxito.</v>
      </c>
      <c r="J188" s="106"/>
      <c r="K188" s="33">
        <v>0.25</v>
      </c>
      <c r="L188" s="33">
        <v>0.5</v>
      </c>
      <c r="M188" s="39">
        <v>0.25</v>
      </c>
      <c r="N188" s="85" t="str">
        <f t="shared" si="42"/>
        <v>ABRIL</v>
      </c>
      <c r="O188" s="85" t="str">
        <f t="shared" si="43"/>
        <v>DICIEMBRE</v>
      </c>
      <c r="P188" s="13"/>
      <c r="Q188" s="125">
        <v>12000</v>
      </c>
      <c r="R188" s="21"/>
      <c r="S188" s="22" t="s">
        <v>46</v>
      </c>
      <c r="T188" s="22" t="s">
        <v>168</v>
      </c>
      <c r="U188" s="22" t="s">
        <v>220</v>
      </c>
      <c r="Y188"/>
      <c r="Z188"/>
    </row>
    <row r="189" spans="1:26" s="5" customFormat="1" ht="66">
      <c r="A189" s="27" t="s">
        <v>35</v>
      </c>
      <c r="B189" s="89">
        <v>16</v>
      </c>
      <c r="C189" s="56" t="s">
        <v>140</v>
      </c>
      <c r="D189" s="56" t="str">
        <f>VLOOKUP(C189,PDOT!$A$4:$B$11,2,0)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89" s="6"/>
      <c r="F189" s="68" t="s">
        <v>279</v>
      </c>
      <c r="G189" s="11" t="s">
        <v>433</v>
      </c>
      <c r="H189" s="34" t="s">
        <v>360</v>
      </c>
      <c r="I189" s="107" t="str">
        <f>VLOOKUP(H189,PDOT!$B$28:$C$56,2,0)</f>
        <v>Porcentaje de adquisiciones, y procedimientos institucionales realizados vs Porcentaje de adquisiciones, y procedimientos institucionales terminados con éxito.</v>
      </c>
      <c r="J189" s="106"/>
      <c r="K189" s="33">
        <v>0.25</v>
      </c>
      <c r="L189" s="33">
        <v>0.5</v>
      </c>
      <c r="M189" s="39">
        <v>0.25</v>
      </c>
      <c r="N189" s="85" t="str">
        <f t="shared" si="42"/>
        <v>ABRIL</v>
      </c>
      <c r="O189" s="85" t="str">
        <f t="shared" si="43"/>
        <v>DICIEMBRE</v>
      </c>
      <c r="P189" s="13"/>
      <c r="Q189" s="125">
        <v>10000</v>
      </c>
      <c r="R189" s="21"/>
      <c r="S189" s="22" t="s">
        <v>46</v>
      </c>
      <c r="T189" s="22" t="s">
        <v>168</v>
      </c>
      <c r="U189" s="22" t="s">
        <v>205</v>
      </c>
      <c r="Y189"/>
      <c r="Z189"/>
    </row>
    <row r="190" spans="1:26" s="77" customFormat="1" ht="66">
      <c r="A190" s="27" t="s">
        <v>35</v>
      </c>
      <c r="B190" s="89">
        <v>17</v>
      </c>
      <c r="C190" s="56" t="s">
        <v>136</v>
      </c>
      <c r="D190" s="56" t="str">
        <f>VLOOKUP(C190,PDOT!$A$4:$B$11,2,0)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90" s="6"/>
      <c r="F190" s="68" t="s">
        <v>280</v>
      </c>
      <c r="G190" s="11" t="s">
        <v>431</v>
      </c>
      <c r="H190" s="34" t="s">
        <v>360</v>
      </c>
      <c r="I190" s="107" t="str">
        <f>VLOOKUP(H190,PDOT!$B$28:$C$56,2,0)</f>
        <v>Porcentaje de adquisiciones, y procedimientos institucionales realizados vs Porcentaje de adquisiciones, y procedimientos institucionales terminados con éxito.</v>
      </c>
      <c r="J190" s="106"/>
      <c r="K190" s="33">
        <v>0.25</v>
      </c>
      <c r="L190" s="33">
        <v>0.5</v>
      </c>
      <c r="M190" s="39">
        <v>0.25</v>
      </c>
      <c r="N190" s="85" t="str">
        <f t="shared" si="42"/>
        <v>ABRIL</v>
      </c>
      <c r="O190" s="85" t="str">
        <f t="shared" si="43"/>
        <v>DICIEMBRE</v>
      </c>
      <c r="P190" s="13"/>
      <c r="Q190" s="125">
        <v>14000</v>
      </c>
      <c r="R190" s="21"/>
      <c r="S190" s="22" t="s">
        <v>46</v>
      </c>
      <c r="T190" s="22" t="s">
        <v>168</v>
      </c>
      <c r="U190" s="22" t="s">
        <v>214</v>
      </c>
      <c r="Y190"/>
      <c r="Z190"/>
    </row>
    <row r="191" spans="1:26" s="5" customFormat="1" ht="66">
      <c r="A191" s="27" t="s">
        <v>35</v>
      </c>
      <c r="B191" s="89">
        <v>18</v>
      </c>
      <c r="C191" s="56" t="s">
        <v>136</v>
      </c>
      <c r="D191" s="56" t="str">
        <f>VLOOKUP(C191,PDOT!$A$4:$B$11,2,0)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191" s="6"/>
      <c r="F191" s="68" t="s">
        <v>316</v>
      </c>
      <c r="G191" s="11" t="s">
        <v>433</v>
      </c>
      <c r="H191" s="34" t="s">
        <v>360</v>
      </c>
      <c r="I191" s="107" t="str">
        <f>VLOOKUP(H191,PDOT!$B$28:$C$56,2,0)</f>
        <v>Porcentaje de adquisiciones, y procedimientos institucionales realizados vs Porcentaje de adquisiciones, y procedimientos institucionales terminados con éxito.</v>
      </c>
      <c r="J191" s="106"/>
      <c r="K191" s="33">
        <v>0.25</v>
      </c>
      <c r="L191" s="33">
        <v>0.5</v>
      </c>
      <c r="M191" s="39">
        <v>0.25</v>
      </c>
      <c r="N191" s="85" t="str">
        <f t="shared" si="42"/>
        <v>ABRIL</v>
      </c>
      <c r="O191" s="85" t="str">
        <f t="shared" si="43"/>
        <v>DICIEMBRE</v>
      </c>
      <c r="P191" s="13"/>
      <c r="Q191" s="125">
        <v>14000</v>
      </c>
      <c r="R191" s="21"/>
      <c r="S191" s="22" t="s">
        <v>46</v>
      </c>
      <c r="T191" s="22" t="s">
        <v>168</v>
      </c>
      <c r="U191" s="22" t="s">
        <v>205</v>
      </c>
      <c r="Y191"/>
      <c r="Z191"/>
    </row>
    <row r="192" spans="1:26" s="5" customFormat="1" ht="66">
      <c r="A192" s="27" t="s">
        <v>35</v>
      </c>
      <c r="B192" s="89">
        <v>19</v>
      </c>
      <c r="C192" s="56" t="s">
        <v>140</v>
      </c>
      <c r="D192" s="56" t="str">
        <f>VLOOKUP(C192,PDOT!$A$4:$B$11,2,0)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92" s="6"/>
      <c r="F192" s="68" t="s">
        <v>317</v>
      </c>
      <c r="G192" s="11" t="s">
        <v>433</v>
      </c>
      <c r="H192" s="34" t="s">
        <v>360</v>
      </c>
      <c r="I192" s="107" t="str">
        <f>VLOOKUP(H192,PDOT!$B$28:$C$56,2,0)</f>
        <v>Porcentaje de adquisiciones, y procedimientos institucionales realizados vs Porcentaje de adquisiciones, y procedimientos institucionales terminados con éxito.</v>
      </c>
      <c r="J192" s="106"/>
      <c r="K192" s="33">
        <v>0.25</v>
      </c>
      <c r="L192" s="33">
        <v>0.5</v>
      </c>
      <c r="M192" s="39">
        <v>0.25</v>
      </c>
      <c r="N192" s="85" t="str">
        <f t="shared" si="42"/>
        <v>ABRIL</v>
      </c>
      <c r="O192" s="85" t="str">
        <f t="shared" si="43"/>
        <v>DICIEMBRE</v>
      </c>
      <c r="P192" s="13"/>
      <c r="Q192" s="125">
        <v>14000</v>
      </c>
      <c r="R192" s="21"/>
      <c r="S192" s="22" t="s">
        <v>46</v>
      </c>
      <c r="T192" s="22" t="s">
        <v>168</v>
      </c>
      <c r="U192" s="22" t="s">
        <v>205</v>
      </c>
      <c r="Y192"/>
      <c r="Z192"/>
    </row>
    <row r="193" spans="1:26" s="5" customFormat="1" ht="66">
      <c r="A193" s="27" t="s">
        <v>35</v>
      </c>
      <c r="B193" s="89">
        <v>20</v>
      </c>
      <c r="C193" s="56" t="s">
        <v>140</v>
      </c>
      <c r="D193" s="56" t="str">
        <f>VLOOKUP(C193,PDOT!$A$4:$B$11,2,0)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93" s="6"/>
      <c r="F193" s="68" t="s">
        <v>318</v>
      </c>
      <c r="G193" s="11" t="s">
        <v>433</v>
      </c>
      <c r="H193" s="34" t="s">
        <v>360</v>
      </c>
      <c r="I193" s="107" t="str">
        <f>VLOOKUP(H193,PDOT!$B$28:$C$56,2,0)</f>
        <v>Porcentaje de adquisiciones, y procedimientos institucionales realizados vs Porcentaje de adquisiciones, y procedimientos institucionales terminados con éxito.</v>
      </c>
      <c r="J193" s="106"/>
      <c r="K193" s="33">
        <v>0.25</v>
      </c>
      <c r="L193" s="33">
        <v>0.5</v>
      </c>
      <c r="M193" s="39">
        <v>0.25</v>
      </c>
      <c r="N193" s="85" t="str">
        <f t="shared" si="42"/>
        <v>ABRIL</v>
      </c>
      <c r="O193" s="85" t="str">
        <f t="shared" si="43"/>
        <v>DICIEMBRE</v>
      </c>
      <c r="P193" s="13"/>
      <c r="Q193" s="125">
        <v>14000</v>
      </c>
      <c r="R193" s="21"/>
      <c r="S193" s="22" t="s">
        <v>46</v>
      </c>
      <c r="T193" s="22" t="s">
        <v>168</v>
      </c>
      <c r="U193" s="22" t="s">
        <v>205</v>
      </c>
      <c r="Y193"/>
      <c r="Z193"/>
    </row>
    <row r="194" spans="1:26" s="5" customFormat="1" ht="66">
      <c r="A194" s="27" t="s">
        <v>35</v>
      </c>
      <c r="B194" s="89">
        <v>21</v>
      </c>
      <c r="C194" s="56" t="s">
        <v>140</v>
      </c>
      <c r="D194" s="56" t="str">
        <f>VLOOKUP(C194,PDOT!$A$4:$B$11,2,0)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94" s="6"/>
      <c r="F194" s="68" t="s">
        <v>319</v>
      </c>
      <c r="G194" s="11" t="s">
        <v>433</v>
      </c>
      <c r="H194" s="34" t="s">
        <v>360</v>
      </c>
      <c r="I194" s="107" t="str">
        <f>VLOOKUP(H194,PDOT!$B$28:$C$56,2,0)</f>
        <v>Porcentaje de adquisiciones, y procedimientos institucionales realizados vs Porcentaje de adquisiciones, y procedimientos institucionales terminados con éxito.</v>
      </c>
      <c r="J194" s="106"/>
      <c r="K194" s="33">
        <v>0.25</v>
      </c>
      <c r="L194" s="33">
        <v>0.5</v>
      </c>
      <c r="M194" s="39">
        <v>0.25</v>
      </c>
      <c r="N194" s="85" t="str">
        <f t="shared" si="42"/>
        <v>ABRIL</v>
      </c>
      <c r="O194" s="85" t="str">
        <f t="shared" si="43"/>
        <v>DICIEMBRE</v>
      </c>
      <c r="P194" s="13"/>
      <c r="Q194" s="125">
        <v>12000</v>
      </c>
      <c r="R194" s="21"/>
      <c r="S194" s="22" t="s">
        <v>46</v>
      </c>
      <c r="T194" s="22" t="s">
        <v>168</v>
      </c>
      <c r="U194" s="22" t="s">
        <v>222</v>
      </c>
      <c r="Y194"/>
      <c r="Z194"/>
    </row>
    <row r="195" spans="1:26" s="5" customFormat="1" ht="66">
      <c r="A195" s="27" t="s">
        <v>35</v>
      </c>
      <c r="B195" s="89">
        <v>22</v>
      </c>
      <c r="C195" s="56" t="s">
        <v>140</v>
      </c>
      <c r="D195" s="56" t="str">
        <f>VLOOKUP(C195,PDOT!$A$4:$B$11,2,0)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95" s="6"/>
      <c r="F195" s="68" t="s">
        <v>320</v>
      </c>
      <c r="G195" s="11" t="s">
        <v>433</v>
      </c>
      <c r="H195" s="34" t="s">
        <v>360</v>
      </c>
      <c r="I195" s="107" t="str">
        <f>VLOOKUP(H195,PDOT!$B$28:$C$56,2,0)</f>
        <v>Porcentaje de adquisiciones, y procedimientos institucionales realizados vs Porcentaje de adquisiciones, y procedimientos institucionales terminados con éxito.</v>
      </c>
      <c r="J195" s="106"/>
      <c r="K195" s="33">
        <v>0.25</v>
      </c>
      <c r="L195" s="33">
        <v>0.5</v>
      </c>
      <c r="M195" s="39">
        <v>0.25</v>
      </c>
      <c r="N195" s="85" t="str">
        <f t="shared" si="42"/>
        <v>ABRIL</v>
      </c>
      <c r="O195" s="85" t="str">
        <f t="shared" si="43"/>
        <v>DICIEMBRE</v>
      </c>
      <c r="P195" s="13"/>
      <c r="Q195" s="125">
        <v>12000</v>
      </c>
      <c r="R195" s="21"/>
      <c r="S195" s="22" t="s">
        <v>46</v>
      </c>
      <c r="T195" s="22" t="s">
        <v>168</v>
      </c>
      <c r="U195" s="22" t="s">
        <v>205</v>
      </c>
      <c r="Y195"/>
      <c r="Z195"/>
    </row>
    <row r="196" spans="1:26" s="5" customFormat="1" ht="66">
      <c r="A196" s="27" t="s">
        <v>35</v>
      </c>
      <c r="B196" s="89">
        <v>23</v>
      </c>
      <c r="C196" s="56" t="s">
        <v>140</v>
      </c>
      <c r="D196" s="56" t="str">
        <f>VLOOKUP(C196,PDOT!$A$4:$B$11,2,0)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96" s="6"/>
      <c r="F196" s="68" t="s">
        <v>322</v>
      </c>
      <c r="G196" s="11" t="s">
        <v>433</v>
      </c>
      <c r="H196" s="34" t="s">
        <v>360</v>
      </c>
      <c r="I196" s="107" t="str">
        <f>VLOOKUP(H196,PDOT!$B$28:$C$56,2,0)</f>
        <v>Porcentaje de adquisiciones, y procedimientos institucionales realizados vs Porcentaje de adquisiciones, y procedimientos institucionales terminados con éxito.</v>
      </c>
      <c r="J196" s="106"/>
      <c r="K196" s="33">
        <v>0.25</v>
      </c>
      <c r="L196" s="33">
        <v>0.5</v>
      </c>
      <c r="M196" s="39">
        <v>0.25</v>
      </c>
      <c r="N196" s="85" t="str">
        <f t="shared" si="42"/>
        <v>ABRIL</v>
      </c>
      <c r="O196" s="85" t="str">
        <f t="shared" si="43"/>
        <v>DICIEMBRE</v>
      </c>
      <c r="P196" s="13"/>
      <c r="Q196" s="125">
        <v>1</v>
      </c>
      <c r="R196" s="21"/>
      <c r="S196" s="22" t="s">
        <v>46</v>
      </c>
      <c r="T196" s="22" t="s">
        <v>168</v>
      </c>
      <c r="U196" s="22" t="s">
        <v>205</v>
      </c>
      <c r="Y196"/>
      <c r="Z196"/>
    </row>
    <row r="197" spans="1:26" s="5" customFormat="1" ht="66">
      <c r="A197" s="27" t="s">
        <v>35</v>
      </c>
      <c r="B197" s="89">
        <v>24</v>
      </c>
      <c r="C197" s="56" t="s">
        <v>140</v>
      </c>
      <c r="D197" s="56" t="str">
        <f>VLOOKUP(C197,PDOT!$A$4:$B$11,2,0)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97" s="6"/>
      <c r="F197" s="68" t="s">
        <v>321</v>
      </c>
      <c r="G197" s="11" t="s">
        <v>433</v>
      </c>
      <c r="H197" s="34" t="s">
        <v>360</v>
      </c>
      <c r="I197" s="107" t="str">
        <f>VLOOKUP(H197,PDOT!$B$28:$C$56,2,0)</f>
        <v>Porcentaje de adquisiciones, y procedimientos institucionales realizados vs Porcentaje de adquisiciones, y procedimientos institucionales terminados con éxito.</v>
      </c>
      <c r="J197" s="106"/>
      <c r="K197" s="33">
        <v>0.25</v>
      </c>
      <c r="L197" s="33">
        <v>0.5</v>
      </c>
      <c r="M197" s="39">
        <v>0.25</v>
      </c>
      <c r="N197" s="85" t="str">
        <f t="shared" si="42"/>
        <v>ABRIL</v>
      </c>
      <c r="O197" s="85" t="str">
        <f t="shared" si="43"/>
        <v>DICIEMBRE</v>
      </c>
      <c r="P197" s="13"/>
      <c r="Q197" s="125">
        <v>14000</v>
      </c>
      <c r="R197" s="21"/>
      <c r="S197" s="22" t="s">
        <v>46</v>
      </c>
      <c r="T197" s="22" t="s">
        <v>168</v>
      </c>
      <c r="U197" s="22" t="s">
        <v>205</v>
      </c>
      <c r="Y197"/>
      <c r="Z197"/>
    </row>
    <row r="198" spans="1:26" s="77" customFormat="1" ht="66">
      <c r="A198" s="27" t="s">
        <v>35</v>
      </c>
      <c r="B198" s="89">
        <v>25</v>
      </c>
      <c r="C198" s="56" t="s">
        <v>140</v>
      </c>
      <c r="D198" s="56" t="str">
        <f>VLOOKUP(C198,PDOT!$A$4:$B$11,2,0)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98" s="6"/>
      <c r="F198" s="68" t="s">
        <v>323</v>
      </c>
      <c r="G198" s="11" t="s">
        <v>404</v>
      </c>
      <c r="H198" s="34" t="s">
        <v>360</v>
      </c>
      <c r="I198" s="107" t="str">
        <f>VLOOKUP(H198,PDOT!$B$28:$C$56,2,0)</f>
        <v>Porcentaje de adquisiciones, y procedimientos institucionales realizados vs Porcentaje de adquisiciones, y procedimientos institucionales terminados con éxito.</v>
      </c>
      <c r="J198" s="106"/>
      <c r="K198" s="33">
        <v>0.25</v>
      </c>
      <c r="L198" s="33">
        <v>0.5</v>
      </c>
      <c r="M198" s="39">
        <v>0.25</v>
      </c>
      <c r="N198" s="85" t="str">
        <f t="shared" si="42"/>
        <v>ABRIL</v>
      </c>
      <c r="O198" s="85" t="str">
        <f t="shared" si="43"/>
        <v>DICIEMBRE</v>
      </c>
      <c r="P198" s="13"/>
      <c r="Q198" s="125">
        <v>10000</v>
      </c>
      <c r="R198" s="21"/>
      <c r="S198" s="22" t="s">
        <v>46</v>
      </c>
      <c r="T198" s="22" t="s">
        <v>168</v>
      </c>
      <c r="U198" s="22" t="s">
        <v>222</v>
      </c>
      <c r="Y198"/>
      <c r="Z198"/>
    </row>
    <row r="199" spans="1:26" s="5" customFormat="1" ht="66">
      <c r="A199" s="27" t="s">
        <v>35</v>
      </c>
      <c r="B199" s="89">
        <v>26</v>
      </c>
      <c r="C199" s="56" t="s">
        <v>140</v>
      </c>
      <c r="D199" s="56" t="str">
        <f>VLOOKUP(C199,PDOT!$A$4:$B$11,2,0)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199" s="6"/>
      <c r="F199" s="68" t="s">
        <v>326</v>
      </c>
      <c r="G199" s="11" t="s">
        <v>433</v>
      </c>
      <c r="H199" s="34" t="s">
        <v>360</v>
      </c>
      <c r="I199" s="107" t="str">
        <f>VLOOKUP(H199,PDOT!$B$28:$C$56,2,0)</f>
        <v>Porcentaje de adquisiciones, y procedimientos institucionales realizados vs Porcentaje de adquisiciones, y procedimientos institucionales terminados con éxito.</v>
      </c>
      <c r="J199" s="106"/>
      <c r="K199" s="33">
        <v>0.25</v>
      </c>
      <c r="L199" s="33">
        <v>0.5</v>
      </c>
      <c r="M199" s="39">
        <v>0.25</v>
      </c>
      <c r="N199" s="85" t="str">
        <f t="shared" si="42"/>
        <v>ABRIL</v>
      </c>
      <c r="O199" s="85" t="str">
        <f t="shared" si="43"/>
        <v>DICIEMBRE</v>
      </c>
      <c r="P199" s="13"/>
      <c r="Q199" s="125">
        <v>8000</v>
      </c>
      <c r="R199" s="21"/>
      <c r="S199" s="22" t="s">
        <v>46</v>
      </c>
      <c r="T199" s="22" t="s">
        <v>168</v>
      </c>
      <c r="U199" s="22" t="s">
        <v>205</v>
      </c>
      <c r="Y199"/>
      <c r="Z199"/>
    </row>
    <row r="200" spans="1:26" s="5" customFormat="1" ht="66">
      <c r="A200" s="27" t="s">
        <v>35</v>
      </c>
      <c r="B200" s="89">
        <v>27</v>
      </c>
      <c r="C200" s="56" t="s">
        <v>140</v>
      </c>
      <c r="D200" s="56" t="str">
        <f>VLOOKUP(C200,PDOT!$A$4:$B$11,2,0)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00" s="6"/>
      <c r="F200" s="68" t="s">
        <v>327</v>
      </c>
      <c r="G200" s="11" t="s">
        <v>433</v>
      </c>
      <c r="H200" s="34" t="s">
        <v>360</v>
      </c>
      <c r="I200" s="107" t="str">
        <f>VLOOKUP(H200,PDOT!$B$28:$C$56,2,0)</f>
        <v>Porcentaje de adquisiciones, y procedimientos institucionales realizados vs Porcentaje de adquisiciones, y procedimientos institucionales terminados con éxito.</v>
      </c>
      <c r="J200" s="106"/>
      <c r="K200" s="33">
        <v>0.25</v>
      </c>
      <c r="L200" s="33">
        <v>0.5</v>
      </c>
      <c r="M200" s="39">
        <v>0.25</v>
      </c>
      <c r="N200" s="85" t="str">
        <f t="shared" si="42"/>
        <v>ABRIL</v>
      </c>
      <c r="O200" s="85" t="str">
        <f t="shared" si="43"/>
        <v>DICIEMBRE</v>
      </c>
      <c r="P200" s="13"/>
      <c r="Q200" s="125">
        <v>14000</v>
      </c>
      <c r="R200" s="21"/>
      <c r="S200" s="22" t="s">
        <v>46</v>
      </c>
      <c r="T200" s="22" t="s">
        <v>168</v>
      </c>
      <c r="U200" s="22" t="s">
        <v>205</v>
      </c>
      <c r="Y200"/>
      <c r="Z200"/>
    </row>
    <row r="201" spans="1:26" s="5" customFormat="1" ht="66">
      <c r="A201" s="27" t="s">
        <v>35</v>
      </c>
      <c r="B201" s="89">
        <v>28</v>
      </c>
      <c r="C201" s="56" t="s">
        <v>140</v>
      </c>
      <c r="D201" s="56" t="str">
        <f>VLOOKUP(C201,PDOT!$A$4:$B$11,2,0)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01" s="6"/>
      <c r="F201" s="68" t="s">
        <v>328</v>
      </c>
      <c r="G201" s="11" t="s">
        <v>433</v>
      </c>
      <c r="H201" s="34" t="s">
        <v>360</v>
      </c>
      <c r="I201" s="107" t="str">
        <f>VLOOKUP(H201,PDOT!$B$28:$C$56,2,0)</f>
        <v>Porcentaje de adquisiciones, y procedimientos institucionales realizados vs Porcentaje de adquisiciones, y procedimientos institucionales terminados con éxito.</v>
      </c>
      <c r="J201" s="106"/>
      <c r="K201" s="33">
        <v>0.25</v>
      </c>
      <c r="L201" s="33">
        <v>0.5</v>
      </c>
      <c r="M201" s="39">
        <v>0.25</v>
      </c>
      <c r="N201" s="85" t="str">
        <f t="shared" si="42"/>
        <v>ABRIL</v>
      </c>
      <c r="O201" s="85" t="str">
        <f t="shared" si="43"/>
        <v>DICIEMBRE</v>
      </c>
      <c r="P201" s="13"/>
      <c r="Q201" s="125">
        <v>10000</v>
      </c>
      <c r="R201" s="21"/>
      <c r="S201" s="22" t="s">
        <v>46</v>
      </c>
      <c r="T201" s="22" t="s">
        <v>168</v>
      </c>
      <c r="U201" s="22" t="s">
        <v>205</v>
      </c>
      <c r="Y201"/>
      <c r="Z201"/>
    </row>
    <row r="202" spans="1:26" s="5" customFormat="1" ht="66">
      <c r="A202" s="27" t="s">
        <v>35</v>
      </c>
      <c r="B202" s="89">
        <v>29</v>
      </c>
      <c r="C202" s="56" t="s">
        <v>140</v>
      </c>
      <c r="D202" s="56" t="str">
        <f>VLOOKUP(C202,PDOT!$A$4:$B$11,2,0)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02" s="6"/>
      <c r="F202" s="68" t="s">
        <v>329</v>
      </c>
      <c r="G202" s="11" t="s">
        <v>433</v>
      </c>
      <c r="H202" s="34" t="s">
        <v>360</v>
      </c>
      <c r="I202" s="107" t="str">
        <f>VLOOKUP(H202,PDOT!$B$28:$C$56,2,0)</f>
        <v>Porcentaje de adquisiciones, y procedimientos institucionales realizados vs Porcentaje de adquisiciones, y procedimientos institucionales terminados con éxito.</v>
      </c>
      <c r="J202" s="106"/>
      <c r="K202" s="33">
        <v>0.25</v>
      </c>
      <c r="L202" s="33">
        <v>0.5</v>
      </c>
      <c r="M202" s="39">
        <v>0.25</v>
      </c>
      <c r="N202" s="85" t="str">
        <f t="shared" si="42"/>
        <v>ABRIL</v>
      </c>
      <c r="O202" s="85" t="str">
        <f t="shared" si="43"/>
        <v>DICIEMBRE</v>
      </c>
      <c r="P202" s="13"/>
      <c r="Q202" s="125">
        <v>8500</v>
      </c>
      <c r="R202" s="21"/>
      <c r="S202" s="22" t="s">
        <v>46</v>
      </c>
      <c r="T202" s="22" t="s">
        <v>168</v>
      </c>
      <c r="U202" s="22" t="s">
        <v>205</v>
      </c>
      <c r="Y202"/>
      <c r="Z202"/>
    </row>
    <row r="203" spans="1:26" s="5" customFormat="1" ht="66">
      <c r="A203" s="27" t="s">
        <v>35</v>
      </c>
      <c r="B203" s="89">
        <v>30</v>
      </c>
      <c r="C203" s="56" t="s">
        <v>136</v>
      </c>
      <c r="D203" s="56" t="str">
        <f>VLOOKUP(C203,PDOT!$A$4:$B$11,2,0)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03" s="6"/>
      <c r="F203" s="68" t="s">
        <v>330</v>
      </c>
      <c r="G203" s="11" t="s">
        <v>429</v>
      </c>
      <c r="H203" s="34" t="s">
        <v>360</v>
      </c>
      <c r="I203" s="107" t="str">
        <f>VLOOKUP(H203,PDOT!$B$28:$C$56,2,0)</f>
        <v>Porcentaje de adquisiciones, y procedimientos institucionales realizados vs Porcentaje de adquisiciones, y procedimientos institucionales terminados con éxito.</v>
      </c>
      <c r="J203" s="106"/>
      <c r="K203" s="33">
        <v>0.25</v>
      </c>
      <c r="L203" s="33">
        <v>0.5</v>
      </c>
      <c r="M203" s="39">
        <v>0.25</v>
      </c>
      <c r="N203" s="85" t="str">
        <f t="shared" si="42"/>
        <v>ABRIL</v>
      </c>
      <c r="O203" s="85" t="str">
        <f t="shared" si="43"/>
        <v>DICIEMBRE</v>
      </c>
      <c r="P203" s="13"/>
      <c r="Q203" s="125">
        <v>12000</v>
      </c>
      <c r="R203" s="21"/>
      <c r="S203" s="22" t="s">
        <v>46</v>
      </c>
      <c r="T203" s="22" t="s">
        <v>168</v>
      </c>
      <c r="U203" s="22" t="s">
        <v>220</v>
      </c>
      <c r="Y203"/>
      <c r="Z203"/>
    </row>
    <row r="204" spans="1:26" s="5" customFormat="1" ht="66">
      <c r="A204" s="27" t="s">
        <v>35</v>
      </c>
      <c r="B204" s="89">
        <v>31</v>
      </c>
      <c r="C204" s="56" t="s">
        <v>140</v>
      </c>
      <c r="D204" s="56" t="str">
        <f>VLOOKUP(C204,PDOT!$A$4:$B$11,2,0)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04" s="6"/>
      <c r="F204" s="68" t="s">
        <v>331</v>
      </c>
      <c r="G204" s="11" t="s">
        <v>433</v>
      </c>
      <c r="H204" s="34" t="s">
        <v>360</v>
      </c>
      <c r="I204" s="107" t="str">
        <f>VLOOKUP(H204,PDOT!$B$28:$C$56,2,0)</f>
        <v>Porcentaje de adquisiciones, y procedimientos institucionales realizados vs Porcentaje de adquisiciones, y procedimientos institucionales terminados con éxito.</v>
      </c>
      <c r="J204" s="106"/>
      <c r="K204" s="33">
        <v>0.25</v>
      </c>
      <c r="L204" s="33">
        <v>0.5</v>
      </c>
      <c r="M204" s="39">
        <v>0.25</v>
      </c>
      <c r="N204" s="85" t="str">
        <f t="shared" si="42"/>
        <v>ABRIL</v>
      </c>
      <c r="O204" s="85" t="str">
        <f t="shared" si="43"/>
        <v>DICIEMBRE</v>
      </c>
      <c r="P204" s="13"/>
      <c r="Q204" s="125">
        <v>12000</v>
      </c>
      <c r="R204" s="21"/>
      <c r="S204" s="22" t="s">
        <v>46</v>
      </c>
      <c r="T204" s="22" t="s">
        <v>168</v>
      </c>
      <c r="U204" s="22" t="s">
        <v>205</v>
      </c>
      <c r="Y204"/>
      <c r="Z204"/>
    </row>
    <row r="205" spans="1:26" s="5" customFormat="1" ht="66">
      <c r="A205" s="27" t="s">
        <v>35</v>
      </c>
      <c r="B205" s="89">
        <v>32</v>
      </c>
      <c r="C205" s="56" t="s">
        <v>140</v>
      </c>
      <c r="D205" s="56" t="str">
        <f>VLOOKUP(C205,PDOT!$A$4:$B$11,2,0)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05" s="6"/>
      <c r="F205" s="68" t="s">
        <v>332</v>
      </c>
      <c r="G205" s="11" t="s">
        <v>433</v>
      </c>
      <c r="H205" s="34" t="s">
        <v>360</v>
      </c>
      <c r="I205" s="107" t="str">
        <f>VLOOKUP(H205,PDOT!$B$28:$C$56,2,0)</f>
        <v>Porcentaje de adquisiciones, y procedimientos institucionales realizados vs Porcentaje de adquisiciones, y procedimientos institucionales terminados con éxito.</v>
      </c>
      <c r="J205" s="106"/>
      <c r="K205" s="33">
        <v>0.25</v>
      </c>
      <c r="L205" s="33">
        <v>0.5</v>
      </c>
      <c r="M205" s="39">
        <v>0.25</v>
      </c>
      <c r="N205" s="85" t="str">
        <f t="shared" si="42"/>
        <v>ABRIL</v>
      </c>
      <c r="O205" s="85" t="str">
        <f t="shared" si="43"/>
        <v>DICIEMBRE</v>
      </c>
      <c r="P205" s="13"/>
      <c r="Q205" s="125">
        <v>14000</v>
      </c>
      <c r="R205" s="21"/>
      <c r="S205" s="22" t="s">
        <v>46</v>
      </c>
      <c r="T205" s="22" t="s">
        <v>168</v>
      </c>
      <c r="U205" s="22" t="s">
        <v>205</v>
      </c>
      <c r="Y205"/>
      <c r="Z205"/>
    </row>
    <row r="206" spans="1:26" s="5" customFormat="1" ht="66">
      <c r="A206" s="27" t="s">
        <v>35</v>
      </c>
      <c r="B206" s="89">
        <v>33</v>
      </c>
      <c r="C206" s="56" t="s">
        <v>140</v>
      </c>
      <c r="D206" s="56" t="str">
        <f>VLOOKUP(C206,PDOT!$A$4:$B$11,2,0)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06" s="6"/>
      <c r="F206" s="68" t="s">
        <v>335</v>
      </c>
      <c r="G206" s="11" t="s">
        <v>433</v>
      </c>
      <c r="H206" s="34" t="s">
        <v>360</v>
      </c>
      <c r="I206" s="107" t="str">
        <f>VLOOKUP(H206,PDOT!$B$28:$C$56,2,0)</f>
        <v>Porcentaje de adquisiciones, y procedimientos institucionales realizados vs Porcentaje de adquisiciones, y procedimientos institucionales terminados con éxito.</v>
      </c>
      <c r="J206" s="106"/>
      <c r="K206" s="33">
        <v>0.25</v>
      </c>
      <c r="L206" s="33">
        <v>0.5</v>
      </c>
      <c r="M206" s="39">
        <v>0.25</v>
      </c>
      <c r="N206" s="85" t="str">
        <f t="shared" si="42"/>
        <v>ABRIL</v>
      </c>
      <c r="O206" s="85" t="str">
        <f t="shared" si="43"/>
        <v>DICIEMBRE</v>
      </c>
      <c r="P206" s="13"/>
      <c r="Q206" s="125">
        <v>12000</v>
      </c>
      <c r="R206" s="21"/>
      <c r="S206" s="22" t="s">
        <v>46</v>
      </c>
      <c r="T206" s="22" t="s">
        <v>168</v>
      </c>
      <c r="U206" s="22" t="s">
        <v>205</v>
      </c>
      <c r="Y206"/>
      <c r="Z206"/>
    </row>
    <row r="207" spans="1:26" s="77" customFormat="1" ht="66">
      <c r="A207" s="27" t="s">
        <v>35</v>
      </c>
      <c r="B207" s="89">
        <v>34</v>
      </c>
      <c r="C207" s="56" t="s">
        <v>140</v>
      </c>
      <c r="D207" s="56" t="str">
        <f>VLOOKUP(C207,PDOT!$A$4:$B$11,2,0)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07" s="6"/>
      <c r="F207" s="68" t="s">
        <v>336</v>
      </c>
      <c r="G207" s="11" t="s">
        <v>404</v>
      </c>
      <c r="H207" s="34" t="s">
        <v>360</v>
      </c>
      <c r="I207" s="107" t="str">
        <f>VLOOKUP(H207,PDOT!$B$28:$C$56,2,0)</f>
        <v>Porcentaje de adquisiciones, y procedimientos institucionales realizados vs Porcentaje de adquisiciones, y procedimientos institucionales terminados con éxito.</v>
      </c>
      <c r="J207" s="106"/>
      <c r="K207" s="33">
        <v>0.25</v>
      </c>
      <c r="L207" s="33">
        <v>0.5</v>
      </c>
      <c r="M207" s="39">
        <v>0.25</v>
      </c>
      <c r="N207" s="85" t="str">
        <f t="shared" si="42"/>
        <v>ABRIL</v>
      </c>
      <c r="O207" s="85" t="str">
        <f t="shared" si="43"/>
        <v>DICIEMBRE</v>
      </c>
      <c r="P207" s="13"/>
      <c r="Q207" s="125">
        <v>6000</v>
      </c>
      <c r="R207" s="21"/>
      <c r="S207" s="22" t="s">
        <v>46</v>
      </c>
      <c r="T207" s="22" t="s">
        <v>168</v>
      </c>
      <c r="U207" s="22" t="s">
        <v>222</v>
      </c>
      <c r="Y207"/>
      <c r="Z207"/>
    </row>
    <row r="208" spans="1:26" s="5" customFormat="1" ht="66">
      <c r="A208" s="27" t="s">
        <v>35</v>
      </c>
      <c r="B208" s="89">
        <v>35</v>
      </c>
      <c r="C208" s="56" t="s">
        <v>140</v>
      </c>
      <c r="D208" s="56" t="str">
        <f>VLOOKUP(C208,PDOT!$A$4:$B$11,2,0)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08" s="6"/>
      <c r="F208" s="68" t="s">
        <v>345</v>
      </c>
      <c r="G208" s="11" t="s">
        <v>433</v>
      </c>
      <c r="H208" s="34" t="s">
        <v>360</v>
      </c>
      <c r="I208" s="107" t="str">
        <f>VLOOKUP(H208,PDOT!$B$28:$C$56,2,0)</f>
        <v>Porcentaje de adquisiciones, y procedimientos institucionales realizados vs Porcentaje de adquisiciones, y procedimientos institucionales terminados con éxito.</v>
      </c>
      <c r="J208" s="106"/>
      <c r="K208" s="33">
        <v>0.25</v>
      </c>
      <c r="L208" s="33">
        <v>0.5</v>
      </c>
      <c r="M208" s="39">
        <v>0.25</v>
      </c>
      <c r="N208" s="85" t="str">
        <f t="shared" si="42"/>
        <v>ABRIL</v>
      </c>
      <c r="O208" s="85" t="str">
        <f t="shared" si="43"/>
        <v>DICIEMBRE</v>
      </c>
      <c r="P208" s="13"/>
      <c r="Q208" s="125">
        <v>14000</v>
      </c>
      <c r="R208" s="21"/>
      <c r="S208" s="22" t="s">
        <v>46</v>
      </c>
      <c r="T208" s="22" t="s">
        <v>168</v>
      </c>
      <c r="U208" s="22" t="s">
        <v>220</v>
      </c>
      <c r="Y208"/>
      <c r="Z208"/>
    </row>
    <row r="209" spans="1:26" s="5" customFormat="1" ht="91.5" customHeight="1">
      <c r="A209" s="27" t="s">
        <v>35</v>
      </c>
      <c r="B209" s="89">
        <v>36</v>
      </c>
      <c r="C209" s="56" t="s">
        <v>136</v>
      </c>
      <c r="D209" s="56" t="str">
        <f>VLOOKUP(C209,PDOT!$A$4:$B$11,2,0)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09" s="6"/>
      <c r="F209" s="68" t="s">
        <v>502</v>
      </c>
      <c r="G209" s="11" t="s">
        <v>505</v>
      </c>
      <c r="H209" s="11" t="s">
        <v>360</v>
      </c>
      <c r="I209" s="27" t="str">
        <f>VLOOKUP(H209,PDOT!$B$28:$C$56,2,0)</f>
        <v>Porcentaje de adquisiciones, y procedimientos institucionales realizados vs Porcentaje de adquisiciones, y procedimientos institucionales terminados con éxito.</v>
      </c>
      <c r="J209" s="35"/>
      <c r="K209" s="31">
        <v>0.25</v>
      </c>
      <c r="L209" s="31">
        <v>0.5</v>
      </c>
      <c r="M209" s="36">
        <v>0.25</v>
      </c>
      <c r="N209" s="85" t="str">
        <f>IF(J209,"ENERO",IF(K209,"ABRIL",IF(L209,"JULIO",IF(M209,"DICIEMBRE",0))))</f>
        <v>ABRIL</v>
      </c>
      <c r="O209" s="85" t="str">
        <f>IF(M209,"DICIEMBRE",IF(L209,"SEPTIEMBRE",IF(K209,"JUNIO",IF(J209,"MARZO",0))))</f>
        <v>DICIEMBRE</v>
      </c>
      <c r="P209" s="13"/>
      <c r="Q209" s="125">
        <v>12000</v>
      </c>
      <c r="R209" s="21"/>
      <c r="S209" s="22" t="s">
        <v>46</v>
      </c>
      <c r="T209" s="22" t="s">
        <v>168</v>
      </c>
      <c r="U209" s="22" t="s">
        <v>220</v>
      </c>
      <c r="Y209"/>
      <c r="Z209"/>
    </row>
    <row r="210" spans="1:26" s="5" customFormat="1" ht="66">
      <c r="A210" s="27" t="s">
        <v>50</v>
      </c>
      <c r="B210" s="89">
        <v>37</v>
      </c>
      <c r="C210" s="56" t="s">
        <v>135</v>
      </c>
      <c r="D210" s="56" t="str">
        <f>VLOOKUP(C210,PDOT!$A$4:$B$11,2,0)</f>
        <v>Garantizar la oferta de programas educativos y de capacitación continua que respondan a las necesidades del desarrollo sostenible de Guamote, enfatizando en la agroecología, el manejo de recursos y la gestión territorial.</v>
      </c>
      <c r="E210" s="6"/>
      <c r="F210" s="68" t="s">
        <v>501</v>
      </c>
      <c r="G210" s="11" t="s">
        <v>433</v>
      </c>
      <c r="H210" s="11" t="s">
        <v>360</v>
      </c>
      <c r="I210" s="27" t="str">
        <f>VLOOKUP(H210,PDOT!$B$28:$C$56,2,0)</f>
        <v>Porcentaje de adquisiciones, y procedimientos institucionales realizados vs Porcentaje de adquisiciones, y procedimientos institucionales terminados con éxito.</v>
      </c>
      <c r="J210" s="35"/>
      <c r="K210" s="31">
        <v>0.25</v>
      </c>
      <c r="L210" s="31">
        <v>0.5</v>
      </c>
      <c r="M210" s="36">
        <v>0.25</v>
      </c>
      <c r="N210" s="85" t="str">
        <f>IF(J210,"ENERO",IF(K210,"ABRIL",IF(L210,"JULIO",IF(M210,"DICIEMBRE",0))))</f>
        <v>ABRIL</v>
      </c>
      <c r="O210" s="85" t="str">
        <f>IF(M210,"DICIEMBRE",IF(L210,"SEPTIEMBRE",IF(K210,"JUNIO",IF(J210,"MARZO",0))))</f>
        <v>DICIEMBRE</v>
      </c>
      <c r="P210" s="13"/>
      <c r="Q210" s="125">
        <v>12000</v>
      </c>
      <c r="R210" s="21"/>
      <c r="S210" s="22" t="s">
        <v>39</v>
      </c>
      <c r="T210" s="22" t="s">
        <v>168</v>
      </c>
      <c r="U210" s="22" t="s">
        <v>205</v>
      </c>
      <c r="Y210"/>
      <c r="Z210"/>
    </row>
    <row r="211" spans="1:26" s="5" customFormat="1" ht="66">
      <c r="A211" s="27" t="s">
        <v>35</v>
      </c>
      <c r="B211" s="89">
        <v>38</v>
      </c>
      <c r="C211" s="56" t="s">
        <v>136</v>
      </c>
      <c r="D211" s="56" t="str">
        <f>VLOOKUP(C211,PDOT!$A$4:$B$11,2,0)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11" s="6"/>
      <c r="F211" s="68" t="s">
        <v>580</v>
      </c>
      <c r="G211" s="11" t="s">
        <v>429</v>
      </c>
      <c r="H211" s="11" t="s">
        <v>360</v>
      </c>
      <c r="I211" s="27" t="str">
        <f>VLOOKUP(H211,PDOT!$B$28:$C$56,2,0)</f>
        <v>Porcentaje de adquisiciones, y procedimientos institucionales realizados vs Porcentaje de adquisiciones, y procedimientos institucionales terminados con éxito.</v>
      </c>
      <c r="J211" s="35"/>
      <c r="K211" s="31">
        <v>0.25</v>
      </c>
      <c r="L211" s="31">
        <v>0.5</v>
      </c>
      <c r="M211" s="36">
        <v>0.25</v>
      </c>
      <c r="N211" s="85" t="str">
        <f t="shared" si="42"/>
        <v>ABRIL</v>
      </c>
      <c r="O211" s="85" t="str">
        <f t="shared" si="43"/>
        <v>DICIEMBRE</v>
      </c>
      <c r="P211" s="13"/>
      <c r="Q211" s="125">
        <v>8500</v>
      </c>
      <c r="R211" s="21"/>
      <c r="S211" s="22" t="s">
        <v>46</v>
      </c>
      <c r="T211" s="22" t="s">
        <v>168</v>
      </c>
      <c r="U211" s="22" t="s">
        <v>220</v>
      </c>
      <c r="Y211"/>
      <c r="Z211"/>
    </row>
    <row r="212" spans="1:26" s="5" customFormat="1" ht="66">
      <c r="A212" s="27" t="s">
        <v>35</v>
      </c>
      <c r="B212" s="89">
        <v>39</v>
      </c>
      <c r="C212" s="56" t="s">
        <v>136</v>
      </c>
      <c r="D212" s="56" t="str">
        <f>VLOOKUP(C212,PDOT!$A$4:$B$11,2,0)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12" s="6"/>
      <c r="F212" s="68" t="s">
        <v>450</v>
      </c>
      <c r="G212" s="11" t="s">
        <v>429</v>
      </c>
      <c r="H212" s="11" t="s">
        <v>360</v>
      </c>
      <c r="I212" s="27" t="str">
        <f>VLOOKUP(H212,PDOT!$B$28:$C$56,2,0)</f>
        <v>Porcentaje de adquisiciones, y procedimientos institucionales realizados vs Porcentaje de adquisiciones, y procedimientos institucionales terminados con éxito.</v>
      </c>
      <c r="J212" s="35"/>
      <c r="K212" s="31">
        <v>0.25</v>
      </c>
      <c r="L212" s="31">
        <v>0.5</v>
      </c>
      <c r="M212" s="36">
        <v>0.25</v>
      </c>
      <c r="N212" s="85" t="str">
        <f t="shared" si="42"/>
        <v>ABRIL</v>
      </c>
      <c r="O212" s="85" t="str">
        <f t="shared" si="43"/>
        <v>DICIEMBRE</v>
      </c>
      <c r="P212" s="13">
        <v>196406.47</v>
      </c>
      <c r="Q212" s="125">
        <v>1</v>
      </c>
      <c r="R212" s="21"/>
      <c r="S212" s="22" t="s">
        <v>46</v>
      </c>
      <c r="T212" s="22" t="s">
        <v>168</v>
      </c>
      <c r="U212" s="22" t="s">
        <v>214</v>
      </c>
      <c r="Y212"/>
      <c r="Z212"/>
    </row>
    <row r="213" spans="1:26" s="5" customFormat="1" ht="66">
      <c r="A213" s="27" t="s">
        <v>35</v>
      </c>
      <c r="B213" s="89">
        <v>40</v>
      </c>
      <c r="C213" s="56" t="s">
        <v>140</v>
      </c>
      <c r="D213" s="56" t="str">
        <f>VLOOKUP(C213,PDOT!$A$4:$B$11,2,0)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13" s="6"/>
      <c r="F213" s="68" t="s">
        <v>571</v>
      </c>
      <c r="G213" s="11" t="s">
        <v>429</v>
      </c>
      <c r="H213" s="11" t="s">
        <v>360</v>
      </c>
      <c r="I213" s="27" t="str">
        <f>VLOOKUP(H213,PDOT!$B$28:$C$56,2,0)</f>
        <v>Porcentaje de adquisiciones, y procedimientos institucionales realizados vs Porcentaje de adquisiciones, y procedimientos institucionales terminados con éxito.</v>
      </c>
      <c r="J213" s="35"/>
      <c r="K213" s="31">
        <v>0.25</v>
      </c>
      <c r="L213" s="31">
        <v>0.5</v>
      </c>
      <c r="M213" s="36">
        <v>0.25</v>
      </c>
      <c r="N213" s="85" t="str">
        <f t="shared" si="42"/>
        <v>ABRIL</v>
      </c>
      <c r="O213" s="85" t="str">
        <f t="shared" si="43"/>
        <v>DICIEMBRE</v>
      </c>
      <c r="P213" s="13"/>
      <c r="Q213" s="125">
        <v>10000</v>
      </c>
      <c r="R213" s="21"/>
      <c r="S213" s="22" t="s">
        <v>46</v>
      </c>
      <c r="T213" s="22" t="s">
        <v>168</v>
      </c>
      <c r="U213" s="22" t="s">
        <v>205</v>
      </c>
      <c r="Y213"/>
      <c r="Z213"/>
    </row>
    <row r="214" spans="1:26" s="5" customFormat="1" ht="66">
      <c r="A214" s="27" t="s">
        <v>35</v>
      </c>
      <c r="B214" s="89">
        <v>41</v>
      </c>
      <c r="C214" s="56" t="s">
        <v>136</v>
      </c>
      <c r="D214" s="56" t="str">
        <f>VLOOKUP(C214,PDOT!$A$4:$B$11,2,0)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14" s="6"/>
      <c r="F214" s="68" t="s">
        <v>573</v>
      </c>
      <c r="G214" s="11" t="s">
        <v>429</v>
      </c>
      <c r="H214" s="11" t="s">
        <v>360</v>
      </c>
      <c r="I214" s="27" t="str">
        <f>VLOOKUP(H214,PDOT!$B$28:$C$56,2,0)</f>
        <v>Porcentaje de adquisiciones, y procedimientos institucionales realizados vs Porcentaje de adquisiciones, y procedimientos institucionales terminados con éxito.</v>
      </c>
      <c r="J214" s="35"/>
      <c r="K214" s="31">
        <v>0.25</v>
      </c>
      <c r="L214" s="31">
        <v>0.5</v>
      </c>
      <c r="M214" s="36">
        <v>0.25</v>
      </c>
      <c r="N214" s="85" t="str">
        <f t="shared" si="42"/>
        <v>ABRIL</v>
      </c>
      <c r="O214" s="85" t="str">
        <f t="shared" si="43"/>
        <v>DICIEMBRE</v>
      </c>
      <c r="P214" s="13"/>
      <c r="Q214" s="125">
        <v>8500</v>
      </c>
      <c r="R214" s="21"/>
      <c r="S214" s="22" t="s">
        <v>46</v>
      </c>
      <c r="T214" s="22" t="s">
        <v>168</v>
      </c>
      <c r="U214" s="22" t="s">
        <v>220</v>
      </c>
      <c r="Y214"/>
      <c r="Z214"/>
    </row>
    <row r="215" spans="1:26" s="5" customFormat="1" ht="66">
      <c r="A215" s="27" t="s">
        <v>35</v>
      </c>
      <c r="B215" s="89">
        <v>42</v>
      </c>
      <c r="C215" s="56" t="s">
        <v>136</v>
      </c>
      <c r="D215" s="56" t="str">
        <f>VLOOKUP(C215,PDOT!$A$4:$B$11,2,0)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15" s="6"/>
      <c r="F215" s="68" t="s">
        <v>570</v>
      </c>
      <c r="G215" s="11" t="s">
        <v>429</v>
      </c>
      <c r="H215" s="11" t="s">
        <v>360</v>
      </c>
      <c r="I215" s="27" t="str">
        <f>VLOOKUP(H215,PDOT!$B$28:$C$56,2,0)</f>
        <v>Porcentaje de adquisiciones, y procedimientos institucionales realizados vs Porcentaje de adquisiciones, y procedimientos institucionales terminados con éxito.</v>
      </c>
      <c r="J215" s="35"/>
      <c r="K215" s="31">
        <v>0.25</v>
      </c>
      <c r="L215" s="31">
        <v>0.5</v>
      </c>
      <c r="M215" s="36">
        <v>0.25</v>
      </c>
      <c r="N215" s="85" t="str">
        <f t="shared" si="42"/>
        <v>ABRIL</v>
      </c>
      <c r="O215" s="85" t="str">
        <f t="shared" si="43"/>
        <v>DICIEMBRE</v>
      </c>
      <c r="P215" s="13"/>
      <c r="Q215" s="125">
        <v>14000</v>
      </c>
      <c r="R215" s="21"/>
      <c r="S215" s="22" t="s">
        <v>46</v>
      </c>
      <c r="T215" s="22" t="s">
        <v>168</v>
      </c>
      <c r="U215" s="22" t="s">
        <v>220</v>
      </c>
      <c r="Y215"/>
      <c r="Z215"/>
    </row>
    <row r="216" spans="1:26" s="5" customFormat="1" ht="66">
      <c r="A216" s="27" t="s">
        <v>35</v>
      </c>
      <c r="B216" s="89">
        <v>43</v>
      </c>
      <c r="C216" s="56" t="s">
        <v>136</v>
      </c>
      <c r="D216" s="56" t="str">
        <f>VLOOKUP(C216,PDOT!$A$4:$B$11,2,0)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16" s="6"/>
      <c r="F216" s="68" t="s">
        <v>451</v>
      </c>
      <c r="G216" s="11" t="s">
        <v>429</v>
      </c>
      <c r="H216" s="11" t="s">
        <v>360</v>
      </c>
      <c r="I216" s="27" t="str">
        <f>VLOOKUP(H216,PDOT!$B$28:$C$56,2,0)</f>
        <v>Porcentaje de adquisiciones, y procedimientos institucionales realizados vs Porcentaje de adquisiciones, y procedimientos institucionales terminados con éxito.</v>
      </c>
      <c r="J216" s="35"/>
      <c r="K216" s="31">
        <v>0.25</v>
      </c>
      <c r="L216" s="31">
        <v>0.5</v>
      </c>
      <c r="M216" s="36">
        <v>0.25</v>
      </c>
      <c r="N216" s="85" t="str">
        <f t="shared" si="42"/>
        <v>ABRIL</v>
      </c>
      <c r="O216" s="85" t="str">
        <f t="shared" si="43"/>
        <v>DICIEMBRE</v>
      </c>
      <c r="P216" s="13"/>
      <c r="Q216" s="125">
        <v>10000</v>
      </c>
      <c r="R216" s="21"/>
      <c r="S216" s="22" t="s">
        <v>46</v>
      </c>
      <c r="T216" s="22" t="s">
        <v>168</v>
      </c>
      <c r="U216" s="22" t="s">
        <v>220</v>
      </c>
      <c r="Y216"/>
      <c r="Z216"/>
    </row>
    <row r="217" spans="1:26" s="5" customFormat="1" ht="66">
      <c r="A217" s="27" t="s">
        <v>35</v>
      </c>
      <c r="B217" s="89">
        <v>44</v>
      </c>
      <c r="C217" s="56" t="s">
        <v>136</v>
      </c>
      <c r="D217" s="56" t="str">
        <f>VLOOKUP(C217,PDOT!$A$4:$B$11,2,0)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17" s="6"/>
      <c r="F217" s="68" t="s">
        <v>575</v>
      </c>
      <c r="G217" s="11" t="s">
        <v>429</v>
      </c>
      <c r="H217" s="11" t="s">
        <v>360</v>
      </c>
      <c r="I217" s="27" t="str">
        <f>VLOOKUP(H217,PDOT!$B$28:$C$56,2,0)</f>
        <v>Porcentaje de adquisiciones, y procedimientos institucionales realizados vs Porcentaje de adquisiciones, y procedimientos institucionales terminados con éxito.</v>
      </c>
      <c r="J217" s="35"/>
      <c r="K217" s="31">
        <v>0.25</v>
      </c>
      <c r="L217" s="31">
        <v>0.5</v>
      </c>
      <c r="M217" s="36">
        <v>0.25</v>
      </c>
      <c r="N217" s="85" t="str">
        <f t="shared" si="42"/>
        <v>ABRIL</v>
      </c>
      <c r="O217" s="85" t="str">
        <f t="shared" si="43"/>
        <v>DICIEMBRE</v>
      </c>
      <c r="P217" s="13"/>
      <c r="Q217" s="125">
        <v>14000</v>
      </c>
      <c r="R217" s="21"/>
      <c r="S217" s="22" t="s">
        <v>46</v>
      </c>
      <c r="T217" s="22" t="s">
        <v>168</v>
      </c>
      <c r="U217" s="22" t="s">
        <v>220</v>
      </c>
      <c r="Y217"/>
      <c r="Z217"/>
    </row>
    <row r="218" spans="1:26" s="5" customFormat="1" ht="66">
      <c r="A218" s="27" t="s">
        <v>35</v>
      </c>
      <c r="B218" s="89">
        <v>45</v>
      </c>
      <c r="C218" s="56" t="s">
        <v>136</v>
      </c>
      <c r="D218" s="56" t="str">
        <f>VLOOKUP(C218,PDOT!$A$4:$B$11,2,0)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18" s="6"/>
      <c r="F218" s="68" t="s">
        <v>452</v>
      </c>
      <c r="G218" s="11" t="s">
        <v>429</v>
      </c>
      <c r="H218" s="11" t="s">
        <v>360</v>
      </c>
      <c r="I218" s="27" t="str">
        <f>VLOOKUP(H218,PDOT!$B$28:$C$56,2,0)</f>
        <v>Porcentaje de adquisiciones, y procedimientos institucionales realizados vs Porcentaje de adquisiciones, y procedimientos institucionales terminados con éxito.</v>
      </c>
      <c r="J218" s="35"/>
      <c r="K218" s="31">
        <v>0.25</v>
      </c>
      <c r="L218" s="31">
        <v>0.5</v>
      </c>
      <c r="M218" s="36">
        <v>0.25</v>
      </c>
      <c r="N218" s="85" t="str">
        <f t="shared" si="42"/>
        <v>ABRIL</v>
      </c>
      <c r="O218" s="85" t="str">
        <f t="shared" si="43"/>
        <v>DICIEMBRE</v>
      </c>
      <c r="P218" s="13"/>
      <c r="Q218" s="125">
        <v>12000</v>
      </c>
      <c r="R218" s="21"/>
      <c r="S218" s="22" t="s">
        <v>46</v>
      </c>
      <c r="T218" s="22" t="s">
        <v>168</v>
      </c>
      <c r="U218" s="22" t="s">
        <v>220</v>
      </c>
      <c r="Y218"/>
      <c r="Z218"/>
    </row>
    <row r="219" spans="1:26" s="5" customFormat="1" ht="66">
      <c r="A219" s="27" t="s">
        <v>35</v>
      </c>
      <c r="B219" s="89">
        <v>46</v>
      </c>
      <c r="C219" s="56" t="s">
        <v>140</v>
      </c>
      <c r="D219" s="56" t="str">
        <f>VLOOKUP(C219,PDOT!$A$4:$B$11,2,0)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19" s="6"/>
      <c r="F219" s="68" t="s">
        <v>453</v>
      </c>
      <c r="G219" s="11" t="s">
        <v>429</v>
      </c>
      <c r="H219" s="11" t="s">
        <v>360</v>
      </c>
      <c r="I219" s="27" t="str">
        <f>VLOOKUP(H219,PDOT!$B$28:$C$56,2,0)</f>
        <v>Porcentaje de adquisiciones, y procedimientos institucionales realizados vs Porcentaje de adquisiciones, y procedimientos institucionales terminados con éxito.</v>
      </c>
      <c r="J219" s="35"/>
      <c r="K219" s="31">
        <v>0.25</v>
      </c>
      <c r="L219" s="31">
        <v>0.5</v>
      </c>
      <c r="M219" s="36">
        <v>0.25</v>
      </c>
      <c r="N219" s="85" t="str">
        <f t="shared" si="42"/>
        <v>ABRIL</v>
      </c>
      <c r="O219" s="85" t="str">
        <f t="shared" si="43"/>
        <v>DICIEMBRE</v>
      </c>
      <c r="P219" s="13"/>
      <c r="Q219" s="125">
        <v>12000</v>
      </c>
      <c r="R219" s="21"/>
      <c r="S219" s="22" t="s">
        <v>46</v>
      </c>
      <c r="T219" s="22" t="s">
        <v>168</v>
      </c>
      <c r="U219" s="22" t="s">
        <v>205</v>
      </c>
      <c r="Y219"/>
      <c r="Z219"/>
    </row>
    <row r="220" spans="1:26" s="5" customFormat="1" ht="66">
      <c r="A220" s="27" t="s">
        <v>35</v>
      </c>
      <c r="B220" s="89">
        <v>47</v>
      </c>
      <c r="C220" s="56" t="s">
        <v>140</v>
      </c>
      <c r="D220" s="56" t="str">
        <f>VLOOKUP(C220,PDOT!$A$4:$B$11,2,0)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20" s="6"/>
      <c r="F220" s="68" t="s">
        <v>454</v>
      </c>
      <c r="G220" s="11" t="s">
        <v>429</v>
      </c>
      <c r="H220" s="11" t="s">
        <v>360</v>
      </c>
      <c r="I220" s="27" t="str">
        <f>VLOOKUP(H220,PDOT!$B$28:$C$56,2,0)</f>
        <v>Porcentaje de adquisiciones, y procedimientos institucionales realizados vs Porcentaje de adquisiciones, y procedimientos institucionales terminados con éxito.</v>
      </c>
      <c r="J220" s="35"/>
      <c r="K220" s="31">
        <v>0.25</v>
      </c>
      <c r="L220" s="31">
        <v>0.5</v>
      </c>
      <c r="M220" s="36">
        <v>0.25</v>
      </c>
      <c r="N220" s="85" t="str">
        <f t="shared" si="42"/>
        <v>ABRIL</v>
      </c>
      <c r="O220" s="85" t="str">
        <f t="shared" si="43"/>
        <v>DICIEMBRE</v>
      </c>
      <c r="P220" s="13"/>
      <c r="Q220" s="125">
        <v>8500</v>
      </c>
      <c r="R220" s="21"/>
      <c r="S220" s="22" t="s">
        <v>46</v>
      </c>
      <c r="T220" s="22" t="s">
        <v>168</v>
      </c>
      <c r="U220" s="22" t="s">
        <v>205</v>
      </c>
      <c r="Y220"/>
      <c r="Z220"/>
    </row>
    <row r="221" spans="1:26" s="5" customFormat="1" ht="66">
      <c r="A221" s="27" t="s">
        <v>35</v>
      </c>
      <c r="B221" s="89">
        <v>48</v>
      </c>
      <c r="C221" s="56" t="s">
        <v>140</v>
      </c>
      <c r="D221" s="56" t="str">
        <f>VLOOKUP(C221,PDOT!$A$4:$B$11,2,0)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21" s="6"/>
      <c r="F221" s="68" t="s">
        <v>455</v>
      </c>
      <c r="G221" s="11" t="s">
        <v>429</v>
      </c>
      <c r="H221" s="11" t="s">
        <v>360</v>
      </c>
      <c r="I221" s="27" t="str">
        <f>VLOOKUP(H221,PDOT!$B$28:$C$56,2,0)</f>
        <v>Porcentaje de adquisiciones, y procedimientos institucionales realizados vs Porcentaje de adquisiciones, y procedimientos institucionales terminados con éxito.</v>
      </c>
      <c r="J221" s="35"/>
      <c r="K221" s="31">
        <v>0.25</v>
      </c>
      <c r="L221" s="31">
        <v>0.5</v>
      </c>
      <c r="M221" s="36">
        <v>0.25</v>
      </c>
      <c r="N221" s="85" t="str">
        <f t="shared" si="42"/>
        <v>ABRIL</v>
      </c>
      <c r="O221" s="85" t="str">
        <f t="shared" si="43"/>
        <v>DICIEMBRE</v>
      </c>
      <c r="P221" s="13"/>
      <c r="Q221" s="125">
        <v>10000</v>
      </c>
      <c r="R221" s="21"/>
      <c r="S221" s="22" t="s">
        <v>46</v>
      </c>
      <c r="T221" s="22" t="s">
        <v>168</v>
      </c>
      <c r="U221" s="22" t="s">
        <v>205</v>
      </c>
      <c r="Y221"/>
      <c r="Z221"/>
    </row>
    <row r="222" spans="1:26" s="5" customFormat="1" ht="66">
      <c r="A222" s="27" t="s">
        <v>35</v>
      </c>
      <c r="B222" s="89">
        <v>49</v>
      </c>
      <c r="C222" s="56" t="s">
        <v>136</v>
      </c>
      <c r="D222" s="56" t="str">
        <f>VLOOKUP(C222,PDOT!$A$4:$B$11,2,0)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22" s="6"/>
      <c r="F222" s="68" t="s">
        <v>456</v>
      </c>
      <c r="G222" s="11" t="s">
        <v>429</v>
      </c>
      <c r="H222" s="11" t="s">
        <v>360</v>
      </c>
      <c r="I222" s="27" t="str">
        <f>VLOOKUP(H222,PDOT!$B$28:$C$56,2,0)</f>
        <v>Porcentaje de adquisiciones, y procedimientos institucionales realizados vs Porcentaje de adquisiciones, y procedimientos institucionales terminados con éxito.</v>
      </c>
      <c r="J222" s="35"/>
      <c r="K222" s="31">
        <v>0.25</v>
      </c>
      <c r="L222" s="31">
        <v>0.5</v>
      </c>
      <c r="M222" s="36">
        <v>0.25</v>
      </c>
      <c r="N222" s="85" t="str">
        <f t="shared" si="42"/>
        <v>ABRIL</v>
      </c>
      <c r="O222" s="85" t="str">
        <f t="shared" si="43"/>
        <v>DICIEMBRE</v>
      </c>
      <c r="P222" s="13"/>
      <c r="Q222" s="125">
        <v>12000</v>
      </c>
      <c r="R222" s="21"/>
      <c r="S222" s="22" t="s">
        <v>46</v>
      </c>
      <c r="T222" s="22" t="s">
        <v>168</v>
      </c>
      <c r="U222" s="22" t="s">
        <v>205</v>
      </c>
      <c r="Y222"/>
      <c r="Z222"/>
    </row>
    <row r="223" spans="1:26" s="5" customFormat="1" ht="66">
      <c r="A223" s="27" t="s">
        <v>35</v>
      </c>
      <c r="B223" s="89">
        <v>50</v>
      </c>
      <c r="C223" s="56" t="s">
        <v>136</v>
      </c>
      <c r="D223" s="56" t="str">
        <f>VLOOKUP(C223,PDOT!$A$4:$B$11,2,0)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23" s="6"/>
      <c r="F223" s="68" t="s">
        <v>457</v>
      </c>
      <c r="G223" s="11" t="s">
        <v>429</v>
      </c>
      <c r="H223" s="11" t="s">
        <v>360</v>
      </c>
      <c r="I223" s="27" t="str">
        <f>VLOOKUP(H223,PDOT!$B$28:$C$56,2,0)</f>
        <v>Porcentaje de adquisiciones, y procedimientos institucionales realizados vs Porcentaje de adquisiciones, y procedimientos institucionales terminados con éxito.</v>
      </c>
      <c r="J223" s="35"/>
      <c r="K223" s="31">
        <v>0.25</v>
      </c>
      <c r="L223" s="31">
        <v>0.5</v>
      </c>
      <c r="M223" s="36">
        <v>0.25</v>
      </c>
      <c r="N223" s="85" t="str">
        <f t="shared" si="42"/>
        <v>ABRIL</v>
      </c>
      <c r="O223" s="85" t="str">
        <f t="shared" si="43"/>
        <v>DICIEMBRE</v>
      </c>
      <c r="P223" s="13"/>
      <c r="Q223" s="125">
        <v>12000</v>
      </c>
      <c r="R223" s="21"/>
      <c r="S223" s="22" t="s">
        <v>46</v>
      </c>
      <c r="T223" s="22" t="s">
        <v>168</v>
      </c>
      <c r="U223" s="22" t="s">
        <v>205</v>
      </c>
      <c r="Y223"/>
      <c r="Z223"/>
    </row>
    <row r="224" spans="1:26" s="5" customFormat="1" ht="66">
      <c r="A224" s="27" t="s">
        <v>35</v>
      </c>
      <c r="B224" s="89">
        <v>51</v>
      </c>
      <c r="C224" s="56" t="s">
        <v>136</v>
      </c>
      <c r="D224" s="56" t="str">
        <f>VLOOKUP(C224,PDOT!$A$4:$B$11,2,0)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24" s="6"/>
      <c r="F224" s="68" t="s">
        <v>458</v>
      </c>
      <c r="G224" s="11" t="s">
        <v>429</v>
      </c>
      <c r="H224" s="11" t="s">
        <v>360</v>
      </c>
      <c r="I224" s="27" t="str">
        <f>VLOOKUP(H224,PDOT!$B$28:$C$56,2,0)</f>
        <v>Porcentaje de adquisiciones, y procedimientos institucionales realizados vs Porcentaje de adquisiciones, y procedimientos institucionales terminados con éxito.</v>
      </c>
      <c r="J224" s="35"/>
      <c r="K224" s="31">
        <v>0.25</v>
      </c>
      <c r="L224" s="31">
        <v>0.5</v>
      </c>
      <c r="M224" s="36">
        <v>0.25</v>
      </c>
      <c r="N224" s="85" t="str">
        <f t="shared" si="42"/>
        <v>ABRIL</v>
      </c>
      <c r="O224" s="85" t="str">
        <f t="shared" si="43"/>
        <v>DICIEMBRE</v>
      </c>
      <c r="P224" s="13"/>
      <c r="Q224" s="125">
        <v>12000</v>
      </c>
      <c r="R224" s="21"/>
      <c r="S224" s="22" t="s">
        <v>46</v>
      </c>
      <c r="T224" s="22" t="s">
        <v>168</v>
      </c>
      <c r="U224" s="22" t="s">
        <v>205</v>
      </c>
      <c r="Y224"/>
      <c r="Z224"/>
    </row>
    <row r="225" spans="1:26" s="5" customFormat="1" ht="66">
      <c r="A225" s="27" t="s">
        <v>35</v>
      </c>
      <c r="B225" s="89">
        <v>52</v>
      </c>
      <c r="C225" s="56" t="s">
        <v>140</v>
      </c>
      <c r="D225" s="56" t="str">
        <f>VLOOKUP(C225,PDOT!$A$4:$B$11,2,0)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25" s="6"/>
      <c r="F225" s="68" t="s">
        <v>459</v>
      </c>
      <c r="G225" s="11" t="s">
        <v>429</v>
      </c>
      <c r="H225" s="11" t="s">
        <v>360</v>
      </c>
      <c r="I225" s="27" t="str">
        <f>VLOOKUP(H225,PDOT!$B$28:$C$56,2,0)</f>
        <v>Porcentaje de adquisiciones, y procedimientos institucionales realizados vs Porcentaje de adquisiciones, y procedimientos institucionales terminados con éxito.</v>
      </c>
      <c r="J225" s="35"/>
      <c r="K225" s="31">
        <v>0.25</v>
      </c>
      <c r="L225" s="31">
        <v>0.5</v>
      </c>
      <c r="M225" s="36">
        <v>0.25</v>
      </c>
      <c r="N225" s="85" t="str">
        <f t="shared" si="42"/>
        <v>ABRIL</v>
      </c>
      <c r="O225" s="85" t="str">
        <f t="shared" si="43"/>
        <v>DICIEMBRE</v>
      </c>
      <c r="P225" s="13"/>
      <c r="Q225" s="125">
        <v>10000</v>
      </c>
      <c r="R225" s="21"/>
      <c r="S225" s="22" t="s">
        <v>46</v>
      </c>
      <c r="T225" s="22" t="s">
        <v>168</v>
      </c>
      <c r="U225" s="22" t="s">
        <v>205</v>
      </c>
      <c r="Y225"/>
      <c r="Z225"/>
    </row>
    <row r="226" spans="1:26" s="5" customFormat="1" ht="66">
      <c r="A226" s="27" t="s">
        <v>35</v>
      </c>
      <c r="B226" s="89">
        <v>53</v>
      </c>
      <c r="C226" s="56" t="s">
        <v>140</v>
      </c>
      <c r="D226" s="56" t="str">
        <f>VLOOKUP(C226,PDOT!$A$4:$B$11,2,0)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26" s="6"/>
      <c r="F226" s="68" t="s">
        <v>578</v>
      </c>
      <c r="G226" s="11" t="s">
        <v>429</v>
      </c>
      <c r="H226" s="11" t="s">
        <v>360</v>
      </c>
      <c r="I226" s="27" t="str">
        <f>VLOOKUP(H226,PDOT!$B$28:$C$56,2,0)</f>
        <v>Porcentaje de adquisiciones, y procedimientos institucionales realizados vs Porcentaje de adquisiciones, y procedimientos institucionales terminados con éxito.</v>
      </c>
      <c r="J226" s="35"/>
      <c r="K226" s="31">
        <v>0.25</v>
      </c>
      <c r="L226" s="31">
        <v>0.5</v>
      </c>
      <c r="M226" s="36">
        <v>0.25</v>
      </c>
      <c r="N226" s="85" t="str">
        <f t="shared" si="42"/>
        <v>ABRIL</v>
      </c>
      <c r="O226" s="85" t="str">
        <f t="shared" si="43"/>
        <v>DICIEMBRE</v>
      </c>
      <c r="P226" s="13"/>
      <c r="Q226" s="125">
        <v>10000</v>
      </c>
      <c r="R226" s="21"/>
      <c r="S226" s="22" t="s">
        <v>46</v>
      </c>
      <c r="T226" s="22" t="s">
        <v>168</v>
      </c>
      <c r="U226" s="22" t="s">
        <v>221</v>
      </c>
      <c r="Y226"/>
      <c r="Z226"/>
    </row>
    <row r="227" spans="1:26" s="5" customFormat="1" ht="66">
      <c r="A227" s="27" t="s">
        <v>35</v>
      </c>
      <c r="B227" s="89">
        <v>54</v>
      </c>
      <c r="C227" s="56" t="s">
        <v>136</v>
      </c>
      <c r="D227" s="56" t="str">
        <f>VLOOKUP(C227,PDOT!$A$4:$B$11,2,0)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27" s="6"/>
      <c r="F227" s="68" t="s">
        <v>460</v>
      </c>
      <c r="G227" s="11" t="s">
        <v>429</v>
      </c>
      <c r="H227" s="11" t="s">
        <v>360</v>
      </c>
      <c r="I227" s="27" t="str">
        <f>VLOOKUP(H227,PDOT!$B$28:$C$56,2,0)</f>
        <v>Porcentaje de adquisiciones, y procedimientos institucionales realizados vs Porcentaje de adquisiciones, y procedimientos institucionales terminados con éxito.</v>
      </c>
      <c r="J227" s="35"/>
      <c r="K227" s="31">
        <v>0.25</v>
      </c>
      <c r="L227" s="31">
        <v>0.5</v>
      </c>
      <c r="M227" s="36">
        <v>0.25</v>
      </c>
      <c r="N227" s="85" t="str">
        <f t="shared" si="42"/>
        <v>ABRIL</v>
      </c>
      <c r="O227" s="85" t="str">
        <f t="shared" si="43"/>
        <v>DICIEMBRE</v>
      </c>
      <c r="P227" s="13"/>
      <c r="Q227" s="125">
        <v>12000</v>
      </c>
      <c r="R227" s="21"/>
      <c r="S227" s="22" t="s">
        <v>46</v>
      </c>
      <c r="T227" s="22" t="s">
        <v>168</v>
      </c>
      <c r="U227" s="22" t="s">
        <v>205</v>
      </c>
      <c r="Y227"/>
      <c r="Z227"/>
    </row>
    <row r="228" spans="1:26" s="5" customFormat="1" ht="66">
      <c r="A228" s="27" t="s">
        <v>35</v>
      </c>
      <c r="B228" s="89">
        <v>55</v>
      </c>
      <c r="C228" s="56" t="s">
        <v>136</v>
      </c>
      <c r="D228" s="56" t="str">
        <f>VLOOKUP(C228,PDOT!$A$4:$B$11,2,0)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28" s="6"/>
      <c r="F228" s="68" t="s">
        <v>461</v>
      </c>
      <c r="G228" s="11" t="s">
        <v>429</v>
      </c>
      <c r="H228" s="11" t="s">
        <v>360</v>
      </c>
      <c r="I228" s="27" t="str">
        <f>VLOOKUP(H228,PDOT!$B$28:$C$56,2,0)</f>
        <v>Porcentaje de adquisiciones, y procedimientos institucionales realizados vs Porcentaje de adquisiciones, y procedimientos institucionales terminados con éxito.</v>
      </c>
      <c r="J228" s="35"/>
      <c r="K228" s="31">
        <v>0.25</v>
      </c>
      <c r="L228" s="31">
        <v>0.5</v>
      </c>
      <c r="M228" s="36">
        <v>0.25</v>
      </c>
      <c r="N228" s="85" t="str">
        <f t="shared" si="42"/>
        <v>ABRIL</v>
      </c>
      <c r="O228" s="85" t="str">
        <f t="shared" si="43"/>
        <v>DICIEMBRE</v>
      </c>
      <c r="P228" s="13"/>
      <c r="Q228" s="125">
        <v>12000</v>
      </c>
      <c r="R228" s="21"/>
      <c r="S228" s="22" t="s">
        <v>46</v>
      </c>
      <c r="T228" s="22" t="s">
        <v>168</v>
      </c>
      <c r="U228" s="22" t="s">
        <v>205</v>
      </c>
      <c r="Y228"/>
      <c r="Z228"/>
    </row>
    <row r="229" spans="1:26" s="5" customFormat="1" ht="66">
      <c r="A229" s="27" t="s">
        <v>35</v>
      </c>
      <c r="B229" s="89">
        <v>56</v>
      </c>
      <c r="C229" s="56" t="s">
        <v>136</v>
      </c>
      <c r="D229" s="56" t="str">
        <f>VLOOKUP(C229,PDOT!$A$4:$B$11,2,0)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29" s="6"/>
      <c r="F229" s="68" t="s">
        <v>462</v>
      </c>
      <c r="G229" s="11" t="s">
        <v>429</v>
      </c>
      <c r="H229" s="11" t="s">
        <v>360</v>
      </c>
      <c r="I229" s="27" t="str">
        <f>VLOOKUP(H229,PDOT!$B$28:$C$56,2,0)</f>
        <v>Porcentaje de adquisiciones, y procedimientos institucionales realizados vs Porcentaje de adquisiciones, y procedimientos institucionales terminados con éxito.</v>
      </c>
      <c r="J229" s="35"/>
      <c r="K229" s="31">
        <v>0.25</v>
      </c>
      <c r="L229" s="31">
        <v>0.5</v>
      </c>
      <c r="M229" s="36">
        <v>0.25</v>
      </c>
      <c r="N229" s="85" t="str">
        <f t="shared" si="42"/>
        <v>ABRIL</v>
      </c>
      <c r="O229" s="85" t="str">
        <f t="shared" si="43"/>
        <v>DICIEMBRE</v>
      </c>
      <c r="P229" s="13"/>
      <c r="Q229" s="125">
        <v>12000</v>
      </c>
      <c r="R229" s="21"/>
      <c r="S229" s="22" t="s">
        <v>46</v>
      </c>
      <c r="T229" s="22" t="s">
        <v>168</v>
      </c>
      <c r="U229" s="22" t="s">
        <v>205</v>
      </c>
      <c r="Y229"/>
      <c r="Z229"/>
    </row>
    <row r="230" spans="1:26" s="5" customFormat="1" ht="66">
      <c r="A230" s="27" t="s">
        <v>35</v>
      </c>
      <c r="B230" s="89">
        <v>57</v>
      </c>
      <c r="C230" s="56" t="s">
        <v>136</v>
      </c>
      <c r="D230" s="56" t="str">
        <f>VLOOKUP(C230,PDOT!$A$4:$B$11,2,0)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30" s="6"/>
      <c r="F230" s="68" t="s">
        <v>463</v>
      </c>
      <c r="G230" s="11" t="s">
        <v>429</v>
      </c>
      <c r="H230" s="11" t="s">
        <v>360</v>
      </c>
      <c r="I230" s="27" t="str">
        <f>VLOOKUP(H230,PDOT!$B$28:$C$56,2,0)</f>
        <v>Porcentaje de adquisiciones, y procedimientos institucionales realizados vs Porcentaje de adquisiciones, y procedimientos institucionales terminados con éxito.</v>
      </c>
      <c r="J230" s="35"/>
      <c r="K230" s="31">
        <v>0.25</v>
      </c>
      <c r="L230" s="31">
        <v>0.5</v>
      </c>
      <c r="M230" s="36">
        <v>0.25</v>
      </c>
      <c r="N230" s="85" t="str">
        <f t="shared" si="42"/>
        <v>ABRIL</v>
      </c>
      <c r="O230" s="85" t="str">
        <f t="shared" si="43"/>
        <v>DICIEMBRE</v>
      </c>
      <c r="P230" s="13"/>
      <c r="Q230" s="125">
        <v>12000</v>
      </c>
      <c r="R230" s="21"/>
      <c r="S230" s="22" t="s">
        <v>46</v>
      </c>
      <c r="T230" s="22" t="s">
        <v>168</v>
      </c>
      <c r="U230" s="22" t="s">
        <v>205</v>
      </c>
      <c r="Y230"/>
      <c r="Z230"/>
    </row>
    <row r="231" spans="1:26" s="5" customFormat="1" ht="66">
      <c r="A231" s="27" t="s">
        <v>35</v>
      </c>
      <c r="B231" s="89">
        <v>58</v>
      </c>
      <c r="C231" s="56" t="s">
        <v>136</v>
      </c>
      <c r="D231" s="56" t="str">
        <f>VLOOKUP(C231,PDOT!$A$4:$B$11,2,0)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31" s="6"/>
      <c r="F231" s="68" t="s">
        <v>464</v>
      </c>
      <c r="G231" s="11" t="s">
        <v>429</v>
      </c>
      <c r="H231" s="11" t="s">
        <v>360</v>
      </c>
      <c r="I231" s="27" t="str">
        <f>VLOOKUP(H231,PDOT!$B$28:$C$56,2,0)</f>
        <v>Porcentaje de adquisiciones, y procedimientos institucionales realizados vs Porcentaje de adquisiciones, y procedimientos institucionales terminados con éxito.</v>
      </c>
      <c r="J231" s="35"/>
      <c r="K231" s="31">
        <v>0.25</v>
      </c>
      <c r="L231" s="31">
        <v>0.5</v>
      </c>
      <c r="M231" s="36">
        <v>0.25</v>
      </c>
      <c r="N231" s="85" t="str">
        <f t="shared" si="42"/>
        <v>ABRIL</v>
      </c>
      <c r="O231" s="85" t="str">
        <f t="shared" si="43"/>
        <v>DICIEMBRE</v>
      </c>
      <c r="P231" s="13"/>
      <c r="Q231" s="125">
        <v>12000</v>
      </c>
      <c r="R231" s="21"/>
      <c r="S231" s="22" t="s">
        <v>46</v>
      </c>
      <c r="T231" s="22" t="s">
        <v>168</v>
      </c>
      <c r="U231" s="22" t="s">
        <v>205</v>
      </c>
      <c r="Y231"/>
      <c r="Z231"/>
    </row>
    <row r="232" spans="1:26" s="5" customFormat="1" ht="66">
      <c r="A232" s="27" t="s">
        <v>35</v>
      </c>
      <c r="B232" s="89">
        <v>59</v>
      </c>
      <c r="C232" s="56" t="s">
        <v>136</v>
      </c>
      <c r="D232" s="56" t="str">
        <f>VLOOKUP(C232,PDOT!$A$4:$B$11,2,0)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32" s="6"/>
      <c r="F232" s="68" t="s">
        <v>465</v>
      </c>
      <c r="G232" s="11" t="s">
        <v>429</v>
      </c>
      <c r="H232" s="11" t="s">
        <v>360</v>
      </c>
      <c r="I232" s="27" t="str">
        <f>VLOOKUP(H232,PDOT!$B$28:$C$56,2,0)</f>
        <v>Porcentaje de adquisiciones, y procedimientos institucionales realizados vs Porcentaje de adquisiciones, y procedimientos institucionales terminados con éxito.</v>
      </c>
      <c r="J232" s="35"/>
      <c r="K232" s="31">
        <v>0.25</v>
      </c>
      <c r="L232" s="31">
        <v>0.5</v>
      </c>
      <c r="M232" s="36">
        <v>0.25</v>
      </c>
      <c r="N232" s="85" t="str">
        <f t="shared" si="42"/>
        <v>ABRIL</v>
      </c>
      <c r="O232" s="85" t="str">
        <f t="shared" si="43"/>
        <v>DICIEMBRE</v>
      </c>
      <c r="P232" s="13"/>
      <c r="Q232" s="125">
        <v>12000</v>
      </c>
      <c r="R232" s="21"/>
      <c r="S232" s="22" t="s">
        <v>46</v>
      </c>
      <c r="T232" s="22" t="s">
        <v>168</v>
      </c>
      <c r="U232" s="22" t="s">
        <v>205</v>
      </c>
      <c r="Y232"/>
      <c r="Z232"/>
    </row>
    <row r="233" spans="1:26" s="5" customFormat="1" ht="66">
      <c r="A233" s="27" t="s">
        <v>35</v>
      </c>
      <c r="B233" s="89">
        <v>60</v>
      </c>
      <c r="C233" s="56" t="s">
        <v>136</v>
      </c>
      <c r="D233" s="56" t="str">
        <f>VLOOKUP(C233,PDOT!$A$4:$B$11,2,0)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33" s="6"/>
      <c r="F233" s="68" t="s">
        <v>466</v>
      </c>
      <c r="G233" s="11" t="s">
        <v>429</v>
      </c>
      <c r="H233" s="11" t="s">
        <v>360</v>
      </c>
      <c r="I233" s="27" t="str">
        <f>VLOOKUP(H233,PDOT!$B$28:$C$56,2,0)</f>
        <v>Porcentaje de adquisiciones, y procedimientos institucionales realizados vs Porcentaje de adquisiciones, y procedimientos institucionales terminados con éxito.</v>
      </c>
      <c r="J233" s="35"/>
      <c r="K233" s="31">
        <v>0.25</v>
      </c>
      <c r="L233" s="31">
        <v>0.5</v>
      </c>
      <c r="M233" s="36">
        <v>0.25</v>
      </c>
      <c r="N233" s="85" t="str">
        <f t="shared" si="42"/>
        <v>ABRIL</v>
      </c>
      <c r="O233" s="85" t="str">
        <f t="shared" si="43"/>
        <v>DICIEMBRE</v>
      </c>
      <c r="P233" s="13"/>
      <c r="Q233" s="125">
        <v>12000</v>
      </c>
      <c r="R233" s="21"/>
      <c r="S233" s="22" t="s">
        <v>46</v>
      </c>
      <c r="T233" s="22" t="s">
        <v>168</v>
      </c>
      <c r="U233" s="22" t="s">
        <v>220</v>
      </c>
      <c r="Y233"/>
      <c r="Z233"/>
    </row>
    <row r="234" spans="1:26" s="5" customFormat="1" ht="66">
      <c r="A234" s="27" t="s">
        <v>35</v>
      </c>
      <c r="B234" s="89">
        <v>61</v>
      </c>
      <c r="C234" s="56" t="s">
        <v>140</v>
      </c>
      <c r="D234" s="56" t="str">
        <f>VLOOKUP(C234,PDOT!$A$4:$B$11,2,0)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34" s="6"/>
      <c r="F234" s="68" t="s">
        <v>576</v>
      </c>
      <c r="G234" s="11" t="s">
        <v>429</v>
      </c>
      <c r="H234" s="11" t="s">
        <v>360</v>
      </c>
      <c r="I234" s="27" t="str">
        <f>VLOOKUP(H234,PDOT!$B$28:$C$56,2,0)</f>
        <v>Porcentaje de adquisiciones, y procedimientos institucionales realizados vs Porcentaje de adquisiciones, y procedimientos institucionales terminados con éxito.</v>
      </c>
      <c r="J234" s="35"/>
      <c r="K234" s="31">
        <v>0.25</v>
      </c>
      <c r="L234" s="31">
        <v>0.5</v>
      </c>
      <c r="M234" s="36">
        <v>0.25</v>
      </c>
      <c r="N234" s="85" t="str">
        <f t="shared" si="42"/>
        <v>ABRIL</v>
      </c>
      <c r="O234" s="85" t="str">
        <f t="shared" si="43"/>
        <v>DICIEMBRE</v>
      </c>
      <c r="P234" s="13"/>
      <c r="Q234" s="125">
        <v>12000</v>
      </c>
      <c r="R234" s="21"/>
      <c r="S234" s="22" t="s">
        <v>46</v>
      </c>
      <c r="T234" s="22" t="s">
        <v>168</v>
      </c>
      <c r="U234" s="22" t="s">
        <v>205</v>
      </c>
      <c r="Y234"/>
      <c r="Z234"/>
    </row>
    <row r="235" spans="1:26" s="77" customFormat="1" ht="66">
      <c r="A235" s="27" t="s">
        <v>35</v>
      </c>
      <c r="B235" s="89">
        <v>62</v>
      </c>
      <c r="C235" s="56" t="s">
        <v>140</v>
      </c>
      <c r="D235" s="56" t="str">
        <f>VLOOKUP(C235,PDOT!$A$4:$B$11,2,0)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35" s="6"/>
      <c r="F235" s="68" t="s">
        <v>477</v>
      </c>
      <c r="G235" s="11" t="s">
        <v>429</v>
      </c>
      <c r="H235" s="11" t="s">
        <v>360</v>
      </c>
      <c r="I235" s="27" t="str">
        <f>VLOOKUP(H235,PDOT!$B$28:$C$56,2,0)</f>
        <v>Porcentaje de adquisiciones, y procedimientos institucionales realizados vs Porcentaje de adquisiciones, y procedimientos institucionales terminados con éxito.</v>
      </c>
      <c r="J235" s="35"/>
      <c r="K235" s="31">
        <v>0.25</v>
      </c>
      <c r="L235" s="31">
        <v>0.5</v>
      </c>
      <c r="M235" s="36">
        <v>0.25</v>
      </c>
      <c r="N235" s="85" t="str">
        <f t="shared" si="42"/>
        <v>ABRIL</v>
      </c>
      <c r="O235" s="85" t="str">
        <f t="shared" si="43"/>
        <v>DICIEMBRE</v>
      </c>
      <c r="P235" s="13"/>
      <c r="Q235" s="125">
        <v>10000</v>
      </c>
      <c r="R235" s="21"/>
      <c r="S235" s="22" t="s">
        <v>46</v>
      </c>
      <c r="T235" s="22" t="s">
        <v>168</v>
      </c>
      <c r="U235" s="22" t="s">
        <v>205</v>
      </c>
      <c r="Y235"/>
      <c r="Z235"/>
    </row>
    <row r="236" spans="1:26" s="5" customFormat="1" ht="66">
      <c r="A236" s="27" t="s">
        <v>35</v>
      </c>
      <c r="B236" s="89">
        <v>63</v>
      </c>
      <c r="C236" s="56" t="s">
        <v>136</v>
      </c>
      <c r="D236" s="56" t="str">
        <f>VLOOKUP(C236,PDOT!$A$4:$B$11,2,0)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36" s="6"/>
      <c r="F236" s="68" t="s">
        <v>478</v>
      </c>
      <c r="G236" s="11" t="s">
        <v>429</v>
      </c>
      <c r="H236" s="11" t="s">
        <v>360</v>
      </c>
      <c r="I236" s="27" t="str">
        <f>VLOOKUP(H236,PDOT!$B$28:$C$56,2,0)</f>
        <v>Porcentaje de adquisiciones, y procedimientos institucionales realizados vs Porcentaje de adquisiciones, y procedimientos institucionales terminados con éxito.</v>
      </c>
      <c r="J236" s="35"/>
      <c r="K236" s="31">
        <v>0.25</v>
      </c>
      <c r="L236" s="31">
        <v>0.5</v>
      </c>
      <c r="M236" s="36">
        <v>0.25</v>
      </c>
      <c r="N236" s="85" t="str">
        <f t="shared" ref="N236:N255" si="44">IF(J236,"ENERO",IF(K236,"ABRIL",IF(L236,"JULIO",IF(M236,"DICIEMBRE",0))))</f>
        <v>ABRIL</v>
      </c>
      <c r="O236" s="85" t="str">
        <f t="shared" ref="O236:O255" si="45">IF(M236,"DICIEMBRE",IF(L236,"SEPTIEMBRE",IF(K236,"JUNIO",IF(J236,"MARZO",0))))</f>
        <v>DICIEMBRE</v>
      </c>
      <c r="P236" s="13"/>
      <c r="Q236" s="125">
        <v>10000</v>
      </c>
      <c r="R236" s="21"/>
      <c r="S236" s="22" t="s">
        <v>46</v>
      </c>
      <c r="T236" s="22" t="s">
        <v>168</v>
      </c>
      <c r="U236" s="22" t="s">
        <v>220</v>
      </c>
      <c r="Y236"/>
      <c r="Z236"/>
    </row>
    <row r="237" spans="1:26" s="5" customFormat="1" ht="66">
      <c r="A237" s="27" t="s">
        <v>35</v>
      </c>
      <c r="B237" s="89">
        <v>64</v>
      </c>
      <c r="C237" s="56" t="s">
        <v>136</v>
      </c>
      <c r="D237" s="56" t="str">
        <f>VLOOKUP(C237,PDOT!$A$4:$B$11,2,0)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37" s="6"/>
      <c r="F237" s="68" t="s">
        <v>479</v>
      </c>
      <c r="G237" s="11" t="s">
        <v>429</v>
      </c>
      <c r="H237" s="11" t="s">
        <v>360</v>
      </c>
      <c r="I237" s="27" t="str">
        <f>VLOOKUP(H237,PDOT!$B$28:$C$56,2,0)</f>
        <v>Porcentaje de adquisiciones, y procedimientos institucionales realizados vs Porcentaje de adquisiciones, y procedimientos institucionales terminados con éxito.</v>
      </c>
      <c r="J237" s="35"/>
      <c r="K237" s="31">
        <v>0.25</v>
      </c>
      <c r="L237" s="31">
        <v>0.5</v>
      </c>
      <c r="M237" s="36">
        <v>0.25</v>
      </c>
      <c r="N237" s="85" t="str">
        <f t="shared" si="44"/>
        <v>ABRIL</v>
      </c>
      <c r="O237" s="85" t="str">
        <f t="shared" si="45"/>
        <v>DICIEMBRE</v>
      </c>
      <c r="P237" s="13"/>
      <c r="Q237" s="125">
        <v>12000</v>
      </c>
      <c r="R237" s="21"/>
      <c r="S237" s="22" t="s">
        <v>46</v>
      </c>
      <c r="T237" s="22" t="s">
        <v>168</v>
      </c>
      <c r="U237" s="22" t="s">
        <v>220</v>
      </c>
      <c r="Y237"/>
      <c r="Z237"/>
    </row>
    <row r="238" spans="1:26" s="5" customFormat="1" ht="66">
      <c r="A238" s="27" t="s">
        <v>50</v>
      </c>
      <c r="B238" s="89">
        <v>65</v>
      </c>
      <c r="C238" s="56" t="s">
        <v>135</v>
      </c>
      <c r="D238" s="56" t="str">
        <f>VLOOKUP(C238,PDOT!$A$4:$B$11,2,0)</f>
        <v>Garantizar la oferta de programas educativos y de capacitación continua que respondan a las necesidades del desarrollo sostenible de Guamote, enfatizando en la agroecología, el manejo de recursos y la gestión territorial.</v>
      </c>
      <c r="E238" s="6"/>
      <c r="F238" s="68" t="s">
        <v>480</v>
      </c>
      <c r="G238" s="11" t="s">
        <v>429</v>
      </c>
      <c r="H238" s="11" t="s">
        <v>360</v>
      </c>
      <c r="I238" s="27" t="str">
        <f>VLOOKUP(H238,PDOT!$B$28:$C$56,2,0)</f>
        <v>Porcentaje de adquisiciones, y procedimientos institucionales realizados vs Porcentaje de adquisiciones, y procedimientos institucionales terminados con éxito.</v>
      </c>
      <c r="J238" s="35"/>
      <c r="K238" s="31">
        <v>0.25</v>
      </c>
      <c r="L238" s="31">
        <v>0.5</v>
      </c>
      <c r="M238" s="36">
        <v>0.25</v>
      </c>
      <c r="N238" s="85" t="str">
        <f t="shared" si="44"/>
        <v>ABRIL</v>
      </c>
      <c r="O238" s="85" t="str">
        <f t="shared" si="45"/>
        <v>DICIEMBRE</v>
      </c>
      <c r="P238" s="13"/>
      <c r="Q238" s="125">
        <v>12000</v>
      </c>
      <c r="R238" s="21"/>
      <c r="S238" s="22" t="s">
        <v>39</v>
      </c>
      <c r="T238" s="22" t="s">
        <v>168</v>
      </c>
      <c r="U238" s="22" t="s">
        <v>205</v>
      </c>
      <c r="Y238"/>
      <c r="Z238"/>
    </row>
    <row r="239" spans="1:26" s="5" customFormat="1" ht="66">
      <c r="A239" s="27" t="s">
        <v>35</v>
      </c>
      <c r="B239" s="89">
        <v>66</v>
      </c>
      <c r="C239" s="56" t="s">
        <v>140</v>
      </c>
      <c r="D239" s="56" t="str">
        <f>VLOOKUP(C239,PDOT!$A$4:$B$11,2,0)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39" s="6"/>
      <c r="F239" s="68" t="s">
        <v>481</v>
      </c>
      <c r="G239" s="11" t="s">
        <v>429</v>
      </c>
      <c r="H239" s="11" t="s">
        <v>360</v>
      </c>
      <c r="I239" s="27" t="str">
        <f>VLOOKUP(H239,PDOT!$B$28:$C$56,2,0)</f>
        <v>Porcentaje de adquisiciones, y procedimientos institucionales realizados vs Porcentaje de adquisiciones, y procedimientos institucionales terminados con éxito.</v>
      </c>
      <c r="J239" s="35"/>
      <c r="K239" s="31">
        <v>0.25</v>
      </c>
      <c r="L239" s="31">
        <v>0.5</v>
      </c>
      <c r="M239" s="36">
        <v>0.25</v>
      </c>
      <c r="N239" s="85" t="str">
        <f t="shared" si="44"/>
        <v>ABRIL</v>
      </c>
      <c r="O239" s="85" t="str">
        <f t="shared" si="45"/>
        <v>DICIEMBRE</v>
      </c>
      <c r="P239" s="13"/>
      <c r="Q239" s="125">
        <v>10000</v>
      </c>
      <c r="R239" s="21"/>
      <c r="S239" s="22" t="s">
        <v>46</v>
      </c>
      <c r="T239" s="22" t="s">
        <v>168</v>
      </c>
      <c r="U239" s="22" t="s">
        <v>205</v>
      </c>
      <c r="Y239"/>
      <c r="Z239"/>
    </row>
    <row r="240" spans="1:26" s="5" customFormat="1" ht="66">
      <c r="A240" s="27" t="s">
        <v>35</v>
      </c>
      <c r="B240" s="89">
        <v>67</v>
      </c>
      <c r="C240" s="56" t="s">
        <v>140</v>
      </c>
      <c r="D240" s="56" t="str">
        <f>VLOOKUP(C240,PDOT!$A$4:$B$11,2,0)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40" s="6"/>
      <c r="F240" s="68" t="s">
        <v>581</v>
      </c>
      <c r="G240" s="11" t="s">
        <v>429</v>
      </c>
      <c r="H240" s="11" t="s">
        <v>360</v>
      </c>
      <c r="I240" s="27" t="str">
        <f>VLOOKUP(H240,PDOT!$B$28:$C$56,2,0)</f>
        <v>Porcentaje de adquisiciones, y procedimientos institucionales realizados vs Porcentaje de adquisiciones, y procedimientos institucionales terminados con éxito.</v>
      </c>
      <c r="J240" s="35"/>
      <c r="K240" s="31">
        <v>0.25</v>
      </c>
      <c r="L240" s="31">
        <v>0.5</v>
      </c>
      <c r="M240" s="36">
        <v>0.25</v>
      </c>
      <c r="N240" s="85" t="str">
        <f t="shared" si="44"/>
        <v>ABRIL</v>
      </c>
      <c r="O240" s="85" t="str">
        <f t="shared" si="45"/>
        <v>DICIEMBRE</v>
      </c>
      <c r="P240" s="13"/>
      <c r="Q240" s="125">
        <v>10000</v>
      </c>
      <c r="R240" s="21"/>
      <c r="S240" s="22" t="s">
        <v>46</v>
      </c>
      <c r="T240" s="22" t="s">
        <v>168</v>
      </c>
      <c r="U240" s="22" t="s">
        <v>205</v>
      </c>
      <c r="Y240"/>
      <c r="Z240"/>
    </row>
    <row r="241" spans="1:26" s="5" customFormat="1" ht="66">
      <c r="A241" s="27" t="s">
        <v>35</v>
      </c>
      <c r="B241" s="89">
        <v>68</v>
      </c>
      <c r="C241" s="56" t="s">
        <v>140</v>
      </c>
      <c r="D241" s="56" t="str">
        <f>VLOOKUP(C241,PDOT!$A$4:$B$11,2,0)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41" s="6"/>
      <c r="F241" s="68" t="s">
        <v>482</v>
      </c>
      <c r="G241" s="11" t="s">
        <v>429</v>
      </c>
      <c r="H241" s="11" t="s">
        <v>360</v>
      </c>
      <c r="I241" s="27" t="str">
        <f>VLOOKUP(H241,PDOT!$B$28:$C$56,2,0)</f>
        <v>Porcentaje de adquisiciones, y procedimientos institucionales realizados vs Porcentaje de adquisiciones, y procedimientos institucionales terminados con éxito.</v>
      </c>
      <c r="J241" s="35"/>
      <c r="K241" s="31">
        <v>0.25</v>
      </c>
      <c r="L241" s="31">
        <v>0.5</v>
      </c>
      <c r="M241" s="36">
        <v>0.25</v>
      </c>
      <c r="N241" s="85" t="str">
        <f t="shared" si="44"/>
        <v>ABRIL</v>
      </c>
      <c r="O241" s="85" t="str">
        <f t="shared" si="45"/>
        <v>DICIEMBRE</v>
      </c>
      <c r="P241" s="13"/>
      <c r="Q241" s="125">
        <v>10000</v>
      </c>
      <c r="R241" s="21"/>
      <c r="S241" s="22" t="s">
        <v>46</v>
      </c>
      <c r="T241" s="22" t="s">
        <v>168</v>
      </c>
      <c r="U241" s="22" t="s">
        <v>205</v>
      </c>
      <c r="Y241"/>
      <c r="Z241"/>
    </row>
    <row r="242" spans="1:26" s="5" customFormat="1" ht="66">
      <c r="A242" s="27" t="s">
        <v>35</v>
      </c>
      <c r="B242" s="89">
        <v>69</v>
      </c>
      <c r="C242" s="56" t="s">
        <v>136</v>
      </c>
      <c r="D242" s="56" t="str">
        <f>VLOOKUP(C242,PDOT!$A$4:$B$11,2,0)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42" s="6"/>
      <c r="F242" s="68" t="s">
        <v>579</v>
      </c>
      <c r="G242" s="11" t="s">
        <v>429</v>
      </c>
      <c r="H242" s="11" t="s">
        <v>360</v>
      </c>
      <c r="I242" s="27" t="str">
        <f>VLOOKUP(H242,PDOT!$B$28:$C$56,2,0)</f>
        <v>Porcentaje de adquisiciones, y procedimientos institucionales realizados vs Porcentaje de adquisiciones, y procedimientos institucionales terminados con éxito.</v>
      </c>
      <c r="J242" s="35"/>
      <c r="K242" s="31">
        <v>0.25</v>
      </c>
      <c r="L242" s="31">
        <v>0.5</v>
      </c>
      <c r="M242" s="36">
        <v>0.25</v>
      </c>
      <c r="N242" s="85" t="str">
        <f t="shared" si="44"/>
        <v>ABRIL</v>
      </c>
      <c r="O242" s="85" t="str">
        <f t="shared" si="45"/>
        <v>DICIEMBRE</v>
      </c>
      <c r="P242" s="13"/>
      <c r="Q242" s="125">
        <v>11000</v>
      </c>
      <c r="R242" s="21"/>
      <c r="S242" s="22" t="s">
        <v>46</v>
      </c>
      <c r="T242" s="22" t="s">
        <v>168</v>
      </c>
      <c r="U242" s="22" t="s">
        <v>220</v>
      </c>
      <c r="Y242"/>
      <c r="Z242"/>
    </row>
    <row r="243" spans="1:26" s="5" customFormat="1" ht="66">
      <c r="A243" s="27" t="s">
        <v>35</v>
      </c>
      <c r="B243" s="89">
        <v>70</v>
      </c>
      <c r="C243" s="56" t="s">
        <v>140</v>
      </c>
      <c r="D243" s="56" t="str">
        <f>VLOOKUP(C243,PDOT!$A$4:$B$11,2,0)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43" s="6"/>
      <c r="F243" s="68" t="s">
        <v>483</v>
      </c>
      <c r="G243" s="11" t="s">
        <v>429</v>
      </c>
      <c r="H243" s="11" t="s">
        <v>360</v>
      </c>
      <c r="I243" s="27" t="str">
        <f>VLOOKUP(H243,PDOT!$B$28:$C$56,2,0)</f>
        <v>Porcentaje de adquisiciones, y procedimientos institucionales realizados vs Porcentaje de adquisiciones, y procedimientos institucionales terminados con éxito.</v>
      </c>
      <c r="J243" s="35"/>
      <c r="K243" s="31">
        <v>0.25</v>
      </c>
      <c r="L243" s="31">
        <v>0.5</v>
      </c>
      <c r="M243" s="36">
        <v>0.25</v>
      </c>
      <c r="N243" s="85" t="str">
        <f t="shared" si="44"/>
        <v>ABRIL</v>
      </c>
      <c r="O243" s="85" t="str">
        <f t="shared" si="45"/>
        <v>DICIEMBRE</v>
      </c>
      <c r="P243" s="13"/>
      <c r="Q243" s="125">
        <v>12000</v>
      </c>
      <c r="R243" s="21"/>
      <c r="S243" s="22" t="s">
        <v>46</v>
      </c>
      <c r="T243" s="22" t="s">
        <v>168</v>
      </c>
      <c r="U243" s="22" t="s">
        <v>205</v>
      </c>
      <c r="Y243"/>
      <c r="Z243"/>
    </row>
    <row r="244" spans="1:26" s="5" customFormat="1" ht="66">
      <c r="A244" s="27" t="s">
        <v>35</v>
      </c>
      <c r="B244" s="89">
        <v>71</v>
      </c>
      <c r="C244" s="56" t="s">
        <v>140</v>
      </c>
      <c r="D244" s="56" t="str">
        <f>VLOOKUP(C244,PDOT!$A$4:$B$11,2,0)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44" s="6"/>
      <c r="F244" s="68" t="s">
        <v>582</v>
      </c>
      <c r="G244" s="11" t="s">
        <v>429</v>
      </c>
      <c r="H244" s="11" t="s">
        <v>360</v>
      </c>
      <c r="I244" s="27" t="str">
        <f>VLOOKUP(H244,PDOT!$B$28:$C$56,2,0)</f>
        <v>Porcentaje de adquisiciones, y procedimientos institucionales realizados vs Porcentaje de adquisiciones, y procedimientos institucionales terminados con éxito.</v>
      </c>
      <c r="J244" s="35"/>
      <c r="K244" s="31">
        <v>0.25</v>
      </c>
      <c r="L244" s="31">
        <v>0.5</v>
      </c>
      <c r="M244" s="36">
        <v>0.25</v>
      </c>
      <c r="N244" s="85" t="str">
        <f t="shared" si="44"/>
        <v>ABRIL</v>
      </c>
      <c r="O244" s="85" t="str">
        <f t="shared" si="45"/>
        <v>DICIEMBRE</v>
      </c>
      <c r="P244" s="13"/>
      <c r="Q244" s="125">
        <v>10000</v>
      </c>
      <c r="R244" s="21"/>
      <c r="S244" s="22" t="s">
        <v>46</v>
      </c>
      <c r="T244" s="22" t="s">
        <v>168</v>
      </c>
      <c r="U244" s="22" t="s">
        <v>205</v>
      </c>
      <c r="Y244"/>
      <c r="Z244"/>
    </row>
    <row r="245" spans="1:26" s="5" customFormat="1" ht="66">
      <c r="A245" s="27" t="s">
        <v>35</v>
      </c>
      <c r="B245" s="89">
        <v>72</v>
      </c>
      <c r="C245" s="56" t="s">
        <v>140</v>
      </c>
      <c r="D245" s="56" t="str">
        <f>VLOOKUP(C245,PDOT!$A$4:$B$11,2,0)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45" s="6"/>
      <c r="F245" s="68" t="s">
        <v>572</v>
      </c>
      <c r="G245" s="11" t="s">
        <v>429</v>
      </c>
      <c r="H245" s="11" t="s">
        <v>360</v>
      </c>
      <c r="I245" s="27" t="str">
        <f>VLOOKUP(H245,PDOT!$B$28:$C$56,2,0)</f>
        <v>Porcentaje de adquisiciones, y procedimientos institucionales realizados vs Porcentaje de adquisiciones, y procedimientos institucionales terminados con éxito.</v>
      </c>
      <c r="J245" s="35"/>
      <c r="K245" s="31">
        <v>0.25</v>
      </c>
      <c r="L245" s="31">
        <v>0.5</v>
      </c>
      <c r="M245" s="36">
        <v>0.25</v>
      </c>
      <c r="N245" s="85" t="str">
        <f t="shared" si="44"/>
        <v>ABRIL</v>
      </c>
      <c r="O245" s="85" t="str">
        <f t="shared" si="45"/>
        <v>DICIEMBRE</v>
      </c>
      <c r="P245" s="13"/>
      <c r="Q245" s="125">
        <v>12000</v>
      </c>
      <c r="R245" s="21"/>
      <c r="S245" s="22" t="s">
        <v>46</v>
      </c>
      <c r="T245" s="22" t="s">
        <v>168</v>
      </c>
      <c r="U245" s="22" t="s">
        <v>205</v>
      </c>
      <c r="Y245"/>
      <c r="Z245"/>
    </row>
    <row r="246" spans="1:26" s="5" customFormat="1" ht="66">
      <c r="A246" s="27" t="s">
        <v>35</v>
      </c>
      <c r="B246" s="89">
        <v>73</v>
      </c>
      <c r="C246" s="56" t="s">
        <v>136</v>
      </c>
      <c r="D246" s="56" t="str">
        <f>VLOOKUP(C246,PDOT!$A$4:$B$11,2,0)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46" s="6"/>
      <c r="F246" s="68" t="s">
        <v>484</v>
      </c>
      <c r="G246" s="11" t="s">
        <v>429</v>
      </c>
      <c r="H246" s="11" t="s">
        <v>360</v>
      </c>
      <c r="I246" s="27" t="str">
        <f>VLOOKUP(H246,PDOT!$B$28:$C$56,2,0)</f>
        <v>Porcentaje de adquisiciones, y procedimientos institucionales realizados vs Porcentaje de adquisiciones, y procedimientos institucionales terminados con éxito.</v>
      </c>
      <c r="J246" s="35"/>
      <c r="K246" s="31">
        <v>0.25</v>
      </c>
      <c r="L246" s="31">
        <v>0.5</v>
      </c>
      <c r="M246" s="36">
        <v>0.25</v>
      </c>
      <c r="N246" s="85" t="str">
        <f t="shared" si="44"/>
        <v>ABRIL</v>
      </c>
      <c r="O246" s="85" t="str">
        <f t="shared" si="45"/>
        <v>DICIEMBRE</v>
      </c>
      <c r="P246" s="13"/>
      <c r="Q246" s="125">
        <v>8500</v>
      </c>
      <c r="R246" s="21"/>
      <c r="S246" s="22" t="s">
        <v>46</v>
      </c>
      <c r="T246" s="22" t="s">
        <v>168</v>
      </c>
      <c r="U246" s="22" t="s">
        <v>220</v>
      </c>
      <c r="Y246"/>
      <c r="Z246"/>
    </row>
    <row r="247" spans="1:26" s="5" customFormat="1" ht="66">
      <c r="A247" s="27" t="s">
        <v>35</v>
      </c>
      <c r="B247" s="89">
        <v>74</v>
      </c>
      <c r="C247" s="56" t="s">
        <v>136</v>
      </c>
      <c r="D247" s="56" t="str">
        <f>VLOOKUP(C247,PDOT!$A$4:$B$11,2,0)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47" s="6"/>
      <c r="F247" s="68" t="s">
        <v>583</v>
      </c>
      <c r="G247" s="11" t="s">
        <v>429</v>
      </c>
      <c r="H247" s="11" t="s">
        <v>360</v>
      </c>
      <c r="I247" s="27" t="str">
        <f>VLOOKUP(H247,PDOT!$B$28:$C$56,2,0)</f>
        <v>Porcentaje de adquisiciones, y procedimientos institucionales realizados vs Porcentaje de adquisiciones, y procedimientos institucionales terminados con éxito.</v>
      </c>
      <c r="J247" s="35"/>
      <c r="K247" s="31">
        <v>0.25</v>
      </c>
      <c r="L247" s="31">
        <v>0.5</v>
      </c>
      <c r="M247" s="36">
        <v>0.25</v>
      </c>
      <c r="N247" s="85" t="str">
        <f t="shared" si="44"/>
        <v>ABRIL</v>
      </c>
      <c r="O247" s="85" t="str">
        <f t="shared" si="45"/>
        <v>DICIEMBRE</v>
      </c>
      <c r="P247" s="13"/>
      <c r="Q247" s="125">
        <v>10000</v>
      </c>
      <c r="R247" s="21"/>
      <c r="S247" s="22" t="s">
        <v>46</v>
      </c>
      <c r="T247" s="22" t="s">
        <v>168</v>
      </c>
      <c r="U247" s="22" t="s">
        <v>220</v>
      </c>
      <c r="Y247"/>
      <c r="Z247"/>
    </row>
    <row r="248" spans="1:26" s="5" customFormat="1" ht="66">
      <c r="A248" s="27" t="s">
        <v>35</v>
      </c>
      <c r="B248" s="89">
        <v>75</v>
      </c>
      <c r="C248" s="56" t="s">
        <v>136</v>
      </c>
      <c r="D248" s="56" t="str">
        <f>VLOOKUP(C248,PDOT!$A$4:$B$11,2,0)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48" s="6"/>
      <c r="F248" s="68" t="s">
        <v>584</v>
      </c>
      <c r="G248" s="11" t="s">
        <v>429</v>
      </c>
      <c r="H248" s="11" t="s">
        <v>360</v>
      </c>
      <c r="I248" s="27" t="str">
        <f>VLOOKUP(H248,PDOT!$B$28:$C$56,2,0)</f>
        <v>Porcentaje de adquisiciones, y procedimientos institucionales realizados vs Porcentaje de adquisiciones, y procedimientos institucionales terminados con éxito.</v>
      </c>
      <c r="J248" s="35"/>
      <c r="K248" s="31">
        <v>0.25</v>
      </c>
      <c r="L248" s="31">
        <v>0.5</v>
      </c>
      <c r="M248" s="36">
        <v>0.25</v>
      </c>
      <c r="N248" s="85" t="str">
        <f t="shared" si="44"/>
        <v>ABRIL</v>
      </c>
      <c r="O248" s="85" t="str">
        <f t="shared" si="45"/>
        <v>DICIEMBRE</v>
      </c>
      <c r="P248" s="13"/>
      <c r="Q248" s="125">
        <v>12000</v>
      </c>
      <c r="R248" s="21"/>
      <c r="S248" s="22" t="s">
        <v>46</v>
      </c>
      <c r="T248" s="22" t="s">
        <v>168</v>
      </c>
      <c r="U248" s="22" t="s">
        <v>220</v>
      </c>
      <c r="Y248"/>
      <c r="Z248"/>
    </row>
    <row r="249" spans="1:26" s="5" customFormat="1" ht="66">
      <c r="A249" s="27" t="s">
        <v>35</v>
      </c>
      <c r="B249" s="89">
        <v>76</v>
      </c>
      <c r="C249" s="56" t="s">
        <v>136</v>
      </c>
      <c r="D249" s="56" t="str">
        <f>VLOOKUP(C249,PDOT!$A$4:$B$11,2,0)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49" s="6"/>
      <c r="F249" s="68" t="s">
        <v>577</v>
      </c>
      <c r="G249" s="11" t="s">
        <v>429</v>
      </c>
      <c r="H249" s="11" t="s">
        <v>360</v>
      </c>
      <c r="I249" s="27" t="str">
        <f>VLOOKUP(H249,PDOT!$B$28:$C$56,2,0)</f>
        <v>Porcentaje de adquisiciones, y procedimientos institucionales realizados vs Porcentaje de adquisiciones, y procedimientos institucionales terminados con éxito.</v>
      </c>
      <c r="J249" s="35"/>
      <c r="K249" s="31">
        <v>0.25</v>
      </c>
      <c r="L249" s="31">
        <v>0.5</v>
      </c>
      <c r="M249" s="36">
        <v>0.25</v>
      </c>
      <c r="N249" s="85" t="str">
        <f t="shared" si="44"/>
        <v>ABRIL</v>
      </c>
      <c r="O249" s="85" t="str">
        <f t="shared" si="45"/>
        <v>DICIEMBRE</v>
      </c>
      <c r="P249" s="13"/>
      <c r="Q249" s="125">
        <v>10000</v>
      </c>
      <c r="R249" s="21"/>
      <c r="S249" s="22" t="s">
        <v>46</v>
      </c>
      <c r="T249" s="22" t="s">
        <v>168</v>
      </c>
      <c r="U249" s="22" t="s">
        <v>220</v>
      </c>
      <c r="Y249"/>
      <c r="Z249"/>
    </row>
    <row r="250" spans="1:26" s="5" customFormat="1" ht="66">
      <c r="A250" s="27" t="s">
        <v>35</v>
      </c>
      <c r="B250" s="89">
        <v>77</v>
      </c>
      <c r="C250" s="56" t="s">
        <v>136</v>
      </c>
      <c r="D250" s="56" t="str">
        <f>VLOOKUP(C250,PDOT!$A$4:$B$11,2,0)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50" s="6"/>
      <c r="F250" s="68" t="s">
        <v>485</v>
      </c>
      <c r="G250" s="11" t="s">
        <v>429</v>
      </c>
      <c r="H250" s="11" t="s">
        <v>360</v>
      </c>
      <c r="I250" s="27" t="str">
        <f>VLOOKUP(H250,PDOT!$B$28:$C$56,2,0)</f>
        <v>Porcentaje de adquisiciones, y procedimientos institucionales realizados vs Porcentaje de adquisiciones, y procedimientos institucionales terminados con éxito.</v>
      </c>
      <c r="J250" s="35"/>
      <c r="K250" s="31">
        <v>0.25</v>
      </c>
      <c r="L250" s="31">
        <v>0.5</v>
      </c>
      <c r="M250" s="36">
        <v>0.25</v>
      </c>
      <c r="N250" s="85" t="str">
        <f t="shared" si="44"/>
        <v>ABRIL</v>
      </c>
      <c r="O250" s="85" t="str">
        <f t="shared" si="45"/>
        <v>DICIEMBRE</v>
      </c>
      <c r="P250" s="13"/>
      <c r="Q250" s="125">
        <v>1</v>
      </c>
      <c r="R250" s="21"/>
      <c r="S250" s="22" t="s">
        <v>46</v>
      </c>
      <c r="T250" s="22" t="s">
        <v>168</v>
      </c>
      <c r="U250" s="22" t="s">
        <v>220</v>
      </c>
      <c r="Y250"/>
      <c r="Z250"/>
    </row>
    <row r="251" spans="1:26" s="5" customFormat="1" ht="66">
      <c r="A251" s="27" t="s">
        <v>35</v>
      </c>
      <c r="B251" s="89">
        <v>78</v>
      </c>
      <c r="C251" s="56" t="s">
        <v>136</v>
      </c>
      <c r="D251" s="56" t="str">
        <f>VLOOKUP(C251,PDOT!$A$4:$B$11,2,0)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51" s="6"/>
      <c r="F251" s="68" t="s">
        <v>486</v>
      </c>
      <c r="G251" s="11" t="s">
        <v>429</v>
      </c>
      <c r="H251" s="11" t="s">
        <v>360</v>
      </c>
      <c r="I251" s="27" t="str">
        <f>VLOOKUP(H251,PDOT!$B$28:$C$56,2,0)</f>
        <v>Porcentaje de adquisiciones, y procedimientos institucionales realizados vs Porcentaje de adquisiciones, y procedimientos institucionales terminados con éxito.</v>
      </c>
      <c r="J251" s="35"/>
      <c r="K251" s="31">
        <v>0.25</v>
      </c>
      <c r="L251" s="31">
        <v>0.5</v>
      </c>
      <c r="M251" s="36">
        <v>0.25</v>
      </c>
      <c r="N251" s="85" t="str">
        <f t="shared" si="44"/>
        <v>ABRIL</v>
      </c>
      <c r="O251" s="85" t="str">
        <f t="shared" si="45"/>
        <v>DICIEMBRE</v>
      </c>
      <c r="P251" s="13"/>
      <c r="Q251" s="125">
        <v>11000</v>
      </c>
      <c r="R251" s="21"/>
      <c r="S251" s="22" t="s">
        <v>46</v>
      </c>
      <c r="T251" s="22" t="s">
        <v>168</v>
      </c>
      <c r="U251" s="22" t="s">
        <v>214</v>
      </c>
      <c r="Y251"/>
      <c r="Z251"/>
    </row>
    <row r="252" spans="1:26" s="5" customFormat="1" ht="66">
      <c r="A252" s="27" t="s">
        <v>35</v>
      </c>
      <c r="B252" s="89">
        <v>79</v>
      </c>
      <c r="C252" s="56" t="s">
        <v>140</v>
      </c>
      <c r="D252" s="56" t="str">
        <f>VLOOKUP(C252,PDOT!$A$4:$B$11,2,0)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252" s="6"/>
      <c r="F252" s="68" t="s">
        <v>487</v>
      </c>
      <c r="G252" s="11" t="s">
        <v>429</v>
      </c>
      <c r="H252" s="11" t="s">
        <v>360</v>
      </c>
      <c r="I252" s="27" t="str">
        <f>VLOOKUP(H252,PDOT!$B$28:$C$56,2,0)</f>
        <v>Porcentaje de adquisiciones, y procedimientos institucionales realizados vs Porcentaje de adquisiciones, y procedimientos institucionales terminados con éxito.</v>
      </c>
      <c r="J252" s="35"/>
      <c r="K252" s="31">
        <v>0.25</v>
      </c>
      <c r="L252" s="31">
        <v>0.5</v>
      </c>
      <c r="M252" s="36">
        <v>0.25</v>
      </c>
      <c r="N252" s="85" t="str">
        <f t="shared" si="44"/>
        <v>ABRIL</v>
      </c>
      <c r="O252" s="85" t="str">
        <f t="shared" si="45"/>
        <v>DICIEMBRE</v>
      </c>
      <c r="P252" s="13"/>
      <c r="Q252" s="125">
        <v>7500</v>
      </c>
      <c r="R252" s="21"/>
      <c r="S252" s="22" t="s">
        <v>46</v>
      </c>
      <c r="T252" s="22" t="s">
        <v>168</v>
      </c>
      <c r="U252" s="22" t="s">
        <v>205</v>
      </c>
      <c r="Y252"/>
      <c r="Z252"/>
    </row>
    <row r="253" spans="1:26" s="5" customFormat="1" ht="66">
      <c r="A253" s="27" t="s">
        <v>35</v>
      </c>
      <c r="B253" s="89">
        <v>80</v>
      </c>
      <c r="C253" s="56" t="s">
        <v>136</v>
      </c>
      <c r="D253" s="56" t="str">
        <f>VLOOKUP(C253,PDOT!$A$4:$B$11,2,0)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53" s="6"/>
      <c r="F253" s="68" t="s">
        <v>488</v>
      </c>
      <c r="G253" s="11" t="s">
        <v>429</v>
      </c>
      <c r="H253" s="11" t="s">
        <v>360</v>
      </c>
      <c r="I253" s="27" t="str">
        <f>VLOOKUP(H253,PDOT!$B$28:$C$56,2,0)</f>
        <v>Porcentaje de adquisiciones, y procedimientos institucionales realizados vs Porcentaje de adquisiciones, y procedimientos institucionales terminados con éxito.</v>
      </c>
      <c r="J253" s="35"/>
      <c r="K253" s="31">
        <v>0.25</v>
      </c>
      <c r="L253" s="31">
        <v>0.5</v>
      </c>
      <c r="M253" s="36">
        <v>0.25</v>
      </c>
      <c r="N253" s="85" t="str">
        <f t="shared" si="44"/>
        <v>ABRIL</v>
      </c>
      <c r="O253" s="85" t="str">
        <f t="shared" si="45"/>
        <v>DICIEMBRE</v>
      </c>
      <c r="P253" s="13"/>
      <c r="Q253" s="125">
        <v>10000</v>
      </c>
      <c r="R253" s="21"/>
      <c r="S253" s="22" t="s">
        <v>46</v>
      </c>
      <c r="T253" s="22" t="s">
        <v>168</v>
      </c>
      <c r="U253" s="22" t="s">
        <v>214</v>
      </c>
      <c r="Y253"/>
      <c r="Z253"/>
    </row>
    <row r="254" spans="1:26" s="5" customFormat="1" ht="66">
      <c r="A254" s="27" t="s">
        <v>35</v>
      </c>
      <c r="B254" s="89">
        <v>81</v>
      </c>
      <c r="C254" s="56" t="s">
        <v>136</v>
      </c>
      <c r="D254" s="56" t="str">
        <f>VLOOKUP(C254,PDOT!$A$4:$B$11,2,0)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54" s="6"/>
      <c r="F254" s="68" t="s">
        <v>503</v>
      </c>
      <c r="G254" s="11" t="s">
        <v>429</v>
      </c>
      <c r="H254" s="11" t="s">
        <v>360</v>
      </c>
      <c r="I254" s="27" t="str">
        <f>VLOOKUP(H254,PDOT!$B$28:$C$56,2,0)</f>
        <v>Porcentaje de adquisiciones, y procedimientos institucionales realizados vs Porcentaje de adquisiciones, y procedimientos institucionales terminados con éxito.</v>
      </c>
      <c r="J254" s="35"/>
      <c r="K254" s="31">
        <v>0.25</v>
      </c>
      <c r="L254" s="31">
        <v>0.5</v>
      </c>
      <c r="M254" s="36">
        <v>0.25</v>
      </c>
      <c r="N254" s="85" t="str">
        <f t="shared" ref="N254" si="46">IF(J254,"ENERO",IF(K254,"ABRIL",IF(L254,"JULIO",IF(M254,"DICIEMBRE",0))))</f>
        <v>ABRIL</v>
      </c>
      <c r="O254" s="85" t="str">
        <f t="shared" ref="O254" si="47">IF(M254,"DICIEMBRE",IF(L254,"SEPTIEMBRE",IF(K254,"JUNIO",IF(J254,"MARZO",0))))</f>
        <v>DICIEMBRE</v>
      </c>
      <c r="P254" s="13"/>
      <c r="Q254" s="125">
        <v>1</v>
      </c>
      <c r="R254" s="21"/>
      <c r="S254" s="22" t="s">
        <v>46</v>
      </c>
      <c r="T254" s="22" t="s">
        <v>168</v>
      </c>
      <c r="U254" s="22" t="s">
        <v>214</v>
      </c>
      <c r="Y254"/>
      <c r="Z254"/>
    </row>
    <row r="255" spans="1:26" s="5" customFormat="1" ht="66">
      <c r="A255" s="27" t="s">
        <v>35</v>
      </c>
      <c r="B255" s="89">
        <v>82</v>
      </c>
      <c r="C255" s="56" t="s">
        <v>136</v>
      </c>
      <c r="D255" s="56" t="str">
        <f>VLOOKUP(C255,PDOT!$A$4:$B$11,2,0)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55" s="6"/>
      <c r="F255" s="68" t="s">
        <v>489</v>
      </c>
      <c r="G255" s="11" t="s">
        <v>429</v>
      </c>
      <c r="H255" s="11" t="s">
        <v>360</v>
      </c>
      <c r="I255" s="27" t="str">
        <f>VLOOKUP(H255,PDOT!$B$28:$C$56,2,0)</f>
        <v>Porcentaje de adquisiciones, y procedimientos institucionales realizados vs Porcentaje de adquisiciones, y procedimientos institucionales terminados con éxito.</v>
      </c>
      <c r="J255" s="35"/>
      <c r="K255" s="31">
        <v>0.25</v>
      </c>
      <c r="L255" s="31">
        <v>0.5</v>
      </c>
      <c r="M255" s="36">
        <v>0.25</v>
      </c>
      <c r="N255" s="85" t="str">
        <f t="shared" si="44"/>
        <v>ABRIL</v>
      </c>
      <c r="O255" s="85" t="str">
        <f t="shared" si="45"/>
        <v>DICIEMBRE</v>
      </c>
      <c r="P255" s="13"/>
      <c r="Q255" s="125">
        <v>12000</v>
      </c>
      <c r="R255" s="21"/>
      <c r="S255" s="22" t="s">
        <v>46</v>
      </c>
      <c r="T255" s="22" t="s">
        <v>168</v>
      </c>
      <c r="U255" s="22" t="s">
        <v>220</v>
      </c>
      <c r="Y255"/>
      <c r="Z255"/>
    </row>
    <row r="256" spans="1:26" s="5" customFormat="1" ht="17.25" thickBot="1">
      <c r="A256" s="173" t="s">
        <v>291</v>
      </c>
      <c r="B256" s="173"/>
      <c r="C256" s="173"/>
      <c r="D256" s="173"/>
      <c r="E256" s="173"/>
      <c r="F256" s="173"/>
      <c r="G256" s="173"/>
      <c r="H256" s="173"/>
      <c r="I256" s="173"/>
      <c r="J256" s="173"/>
      <c r="K256" s="173"/>
      <c r="L256" s="173"/>
      <c r="M256" s="173"/>
      <c r="N256" s="173"/>
      <c r="O256" s="173"/>
      <c r="P256" s="174"/>
      <c r="Q256" s="121">
        <f>SUM(Q174:Q255,Q86)</f>
        <v>934006</v>
      </c>
      <c r="R256" s="45"/>
      <c r="S256" s="46"/>
      <c r="T256" s="46"/>
      <c r="U256" s="46"/>
    </row>
    <row r="257" spans="1:26" s="5" customFormat="1" ht="17.25" thickBot="1">
      <c r="A257" s="169" t="s">
        <v>233</v>
      </c>
      <c r="B257" s="169"/>
      <c r="C257" s="169"/>
      <c r="D257" s="169"/>
      <c r="E257" s="169"/>
      <c r="F257" s="169"/>
      <c r="G257" s="169"/>
      <c r="H257" s="169"/>
      <c r="I257" s="169"/>
      <c r="J257" s="169"/>
      <c r="K257" s="169"/>
      <c r="L257" s="169"/>
      <c r="M257" s="169"/>
      <c r="N257" s="169"/>
      <c r="O257" s="169"/>
      <c r="P257" s="170"/>
      <c r="Q257" s="121"/>
      <c r="R257" s="45"/>
      <c r="S257" s="46"/>
      <c r="T257" s="46"/>
      <c r="U257" s="46"/>
    </row>
    <row r="258" spans="1:26" s="5" customFormat="1" ht="26.25" customHeight="1" thickBot="1">
      <c r="A258" s="148" t="s">
        <v>606</v>
      </c>
      <c r="B258" s="149"/>
      <c r="C258" s="149"/>
      <c r="D258" s="149"/>
      <c r="E258" s="149"/>
      <c r="F258" s="149"/>
      <c r="G258" s="149"/>
      <c r="H258" s="149"/>
      <c r="I258" s="149"/>
      <c r="J258" s="149"/>
      <c r="K258" s="149"/>
      <c r="L258" s="149"/>
      <c r="M258" s="149"/>
      <c r="N258" s="149"/>
      <c r="O258" s="149"/>
      <c r="P258" s="149"/>
      <c r="Q258" s="149"/>
      <c r="R258" s="149"/>
      <c r="S258" s="149"/>
      <c r="T258" s="149"/>
      <c r="U258" s="149"/>
    </row>
    <row r="259" spans="1:26" s="5" customFormat="1" ht="16.5">
      <c r="A259" s="162" t="s">
        <v>1</v>
      </c>
      <c r="B259" s="161" t="s">
        <v>2</v>
      </c>
      <c r="C259" s="159" t="s">
        <v>138</v>
      </c>
      <c r="D259" s="163" t="s">
        <v>137</v>
      </c>
      <c r="E259" s="55"/>
      <c r="F259" s="164" t="s">
        <v>4</v>
      </c>
      <c r="G259" s="142" t="s">
        <v>292</v>
      </c>
      <c r="H259" s="165" t="s">
        <v>5</v>
      </c>
      <c r="I259" s="166" t="s">
        <v>6</v>
      </c>
      <c r="J259" s="161" t="s">
        <v>7</v>
      </c>
      <c r="K259" s="161"/>
      <c r="L259" s="161"/>
      <c r="M259" s="161"/>
      <c r="N259" s="160" t="s">
        <v>8</v>
      </c>
      <c r="O259" s="161" t="s">
        <v>9</v>
      </c>
      <c r="P259" s="161" t="s">
        <v>10</v>
      </c>
      <c r="Q259" s="167" t="s">
        <v>11</v>
      </c>
      <c r="R259" s="168" t="s">
        <v>12</v>
      </c>
      <c r="S259" s="161" t="s">
        <v>13</v>
      </c>
      <c r="T259" s="161" t="s">
        <v>162</v>
      </c>
      <c r="U259" s="161" t="s">
        <v>14</v>
      </c>
    </row>
    <row r="260" spans="1:26" s="5" customFormat="1" ht="16.5">
      <c r="A260" s="162"/>
      <c r="B260" s="161"/>
      <c r="C260" s="159"/>
      <c r="D260" s="163"/>
      <c r="E260" s="55"/>
      <c r="F260" s="164"/>
      <c r="G260" s="143"/>
      <c r="H260" s="165"/>
      <c r="I260" s="166"/>
      <c r="J260" s="2" t="s">
        <v>15</v>
      </c>
      <c r="K260" s="2" t="s">
        <v>16</v>
      </c>
      <c r="L260" s="2" t="s">
        <v>17</v>
      </c>
      <c r="M260" s="38" t="s">
        <v>18</v>
      </c>
      <c r="N260" s="160"/>
      <c r="O260" s="161"/>
      <c r="P260" s="161"/>
      <c r="Q260" s="167"/>
      <c r="R260" s="168"/>
      <c r="S260" s="161"/>
      <c r="T260" s="161"/>
      <c r="U260" s="161"/>
    </row>
    <row r="261" spans="1:26" s="5" customFormat="1" ht="66">
      <c r="A261" s="27" t="s">
        <v>35</v>
      </c>
      <c r="B261" s="22">
        <v>1</v>
      </c>
      <c r="C261" s="56" t="s">
        <v>142</v>
      </c>
      <c r="D261" s="56" t="str">
        <f>VLOOKUP(C261,PDOT!$A$4:$B$11,2,0)</f>
        <v>Fortalecer los mecanismos de participación ciudadana en la gestión pública y en la implementación de proyectos de desarrollo, asegurando la transparencia y la rendición de cuentas de las autoridades locales.</v>
      </c>
      <c r="E261" s="10"/>
      <c r="F261" s="65" t="s">
        <v>467</v>
      </c>
      <c r="G261" s="11" t="s">
        <v>468</v>
      </c>
      <c r="H261" s="11" t="s">
        <v>360</v>
      </c>
      <c r="I261" s="27" t="str">
        <f>VLOOKUP(H261,PDOT!$B$28:$C$56,2,0)</f>
        <v>Porcentaje de adquisiciones, y procedimientos institucionales realizados vs Porcentaje de adquisiciones, y procedimientos institucionales terminados con éxito.</v>
      </c>
      <c r="J261" s="31">
        <v>0.25</v>
      </c>
      <c r="K261" s="31">
        <v>0.5</v>
      </c>
      <c r="L261" s="31">
        <v>0.25</v>
      </c>
      <c r="M261" s="36"/>
      <c r="N261" s="85" t="str">
        <f t="shared" ref="N261" si="48">IF(J261,"ENERO",IF(K261,"ABRIL",IF(L261,"JULIO",IF(M261,"DICIEMBRE",0))))</f>
        <v>ENERO</v>
      </c>
      <c r="O261" s="85" t="str">
        <f t="shared" ref="O261" si="49">IF(M261,"DICIEMBRE",IF(L261,"SEPTIEMBRE",IF(K261,"JUNIO",IF(J261,"MARZO",0))))</f>
        <v>SEPTIEMBRE</v>
      </c>
      <c r="P261" s="22"/>
      <c r="Q261" s="127">
        <v>5000</v>
      </c>
      <c r="R261" s="42"/>
      <c r="S261" s="22" t="s">
        <v>37</v>
      </c>
      <c r="T261" s="22" t="s">
        <v>168</v>
      </c>
      <c r="U261" s="22" t="s">
        <v>169</v>
      </c>
      <c r="Z261" s="5" t="str">
        <f t="shared" ref="Z261" si="50">+IF(Y261=Q261,"SI","NO")</f>
        <v>NO</v>
      </c>
    </row>
    <row r="262" spans="1:26" s="103" customFormat="1" ht="123.75" customHeight="1">
      <c r="A262" s="97" t="s">
        <v>35</v>
      </c>
      <c r="B262" s="98">
        <v>2</v>
      </c>
      <c r="C262" s="99" t="s">
        <v>142</v>
      </c>
      <c r="D262" s="99" t="str">
        <f>VLOOKUP(C262,PDOT!$A$4:$B$11,2,0)</f>
        <v>Fortalecer los mecanismos de participación ciudadana en la gestión pública y en la implementación de proyectos de desarrollo, asegurando la transparencia y la rendición de cuentas de las autoridades locales.</v>
      </c>
      <c r="E262" s="100"/>
      <c r="F262" s="67" t="s">
        <v>226</v>
      </c>
      <c r="G262" s="99" t="s">
        <v>511</v>
      </c>
      <c r="H262" s="100" t="s">
        <v>360</v>
      </c>
      <c r="I262" s="97" t="str">
        <f>VLOOKUP(H262,PDOT!$B$28:$C$56,2,0)</f>
        <v>Porcentaje de adquisiciones, y procedimientos institucionales realizados vs Porcentaje de adquisiciones, y procedimientos institucionales terminados con éxito.</v>
      </c>
      <c r="J262" s="101">
        <v>0.25</v>
      </c>
      <c r="K262" s="101">
        <v>0.25</v>
      </c>
      <c r="L262" s="101">
        <v>0.25</v>
      </c>
      <c r="M262" s="102">
        <v>0.25</v>
      </c>
      <c r="N262" s="89" t="str">
        <f t="shared" ref="N262:N266" si="51">IF(J262,"ENERO",IF(K262,"ABRIL",IF(L262,"JULIO",IF(M262,"DICIEMBRE",0))))</f>
        <v>ENERO</v>
      </c>
      <c r="O262" s="89" t="str">
        <f t="shared" ref="O262:O266" si="52">IF(M262,"DICIEMBRE",IF(L262,"SEPTIEMBRE",IF(K262,"JUNIO",IF(J262,"MARZO",0))))</f>
        <v>DICIEMBRE</v>
      </c>
      <c r="P262" s="98"/>
      <c r="Q262" s="127">
        <v>15000</v>
      </c>
      <c r="R262" s="41"/>
      <c r="S262" s="98" t="s">
        <v>37</v>
      </c>
      <c r="T262" s="98" t="s">
        <v>168</v>
      </c>
      <c r="U262" s="98" t="s">
        <v>169</v>
      </c>
    </row>
    <row r="263" spans="1:26" s="5" customFormat="1" ht="66">
      <c r="A263" s="27" t="s">
        <v>35</v>
      </c>
      <c r="B263" s="22">
        <v>3</v>
      </c>
      <c r="C263" s="56" t="s">
        <v>142</v>
      </c>
      <c r="D263" s="56" t="str">
        <f>VLOOKUP(C263,PDOT!$A$4:$B$11,2,0)</f>
        <v>Fortalecer los mecanismos de participación ciudadana en la gestión pública y en la implementación de proyectos de desarrollo, asegurando la transparencia y la rendición de cuentas de las autoridades locales.</v>
      </c>
      <c r="E263" s="11"/>
      <c r="F263" s="65" t="s">
        <v>507</v>
      </c>
      <c r="G263" s="11" t="s">
        <v>405</v>
      </c>
      <c r="H263" s="11" t="s">
        <v>360</v>
      </c>
      <c r="I263" s="27" t="str">
        <f>VLOOKUP(H263,PDOT!$B$28:$C$56,2,0)</f>
        <v>Porcentaje de adquisiciones, y procedimientos institucionales realizados vs Porcentaje de adquisiciones, y procedimientos institucionales terminados con éxito.</v>
      </c>
      <c r="J263" s="31">
        <v>0.5</v>
      </c>
      <c r="K263" s="31">
        <v>0.5</v>
      </c>
      <c r="L263" s="31"/>
      <c r="M263" s="36"/>
      <c r="N263" s="85" t="str">
        <f t="shared" si="51"/>
        <v>ENERO</v>
      </c>
      <c r="O263" s="85" t="str">
        <f t="shared" si="52"/>
        <v>JUNIO</v>
      </c>
      <c r="P263" s="22"/>
      <c r="Q263" s="127">
        <v>9000</v>
      </c>
      <c r="R263" s="42"/>
      <c r="S263" s="22" t="s">
        <v>37</v>
      </c>
      <c r="T263" s="22" t="s">
        <v>168</v>
      </c>
      <c r="U263" s="22" t="s">
        <v>169</v>
      </c>
    </row>
    <row r="264" spans="1:26" s="5" customFormat="1" ht="66">
      <c r="A264" s="27" t="s">
        <v>35</v>
      </c>
      <c r="B264" s="22">
        <v>4</v>
      </c>
      <c r="C264" s="56" t="s">
        <v>142</v>
      </c>
      <c r="D264" s="56" t="str">
        <f>VLOOKUP(C264,PDOT!$A$4:$B$11,2,0)</f>
        <v>Fortalecer los mecanismos de participación ciudadana en la gestión pública y en la implementación de proyectos de desarrollo, asegurando la transparencia y la rendición de cuentas de las autoridades locales.</v>
      </c>
      <c r="E264" s="11"/>
      <c r="F264" s="65" t="s">
        <v>508</v>
      </c>
      <c r="G264" s="11" t="s">
        <v>405</v>
      </c>
      <c r="H264" s="11" t="s">
        <v>360</v>
      </c>
      <c r="I264" s="27" t="str">
        <f>VLOOKUP(H264,PDOT!$B$28:$C$56,2,0)</f>
        <v>Porcentaje de adquisiciones, y procedimientos institucionales realizados vs Porcentaje de adquisiciones, y procedimientos institucionales terminados con éxito.</v>
      </c>
      <c r="J264" s="31">
        <v>0.25</v>
      </c>
      <c r="K264" s="31">
        <v>0.5</v>
      </c>
      <c r="L264" s="31">
        <v>0.25</v>
      </c>
      <c r="M264" s="36"/>
      <c r="N264" s="85" t="str">
        <f t="shared" si="51"/>
        <v>ENERO</v>
      </c>
      <c r="O264" s="85" t="str">
        <f t="shared" si="52"/>
        <v>SEPTIEMBRE</v>
      </c>
      <c r="P264" s="22"/>
      <c r="Q264" s="127">
        <v>12000</v>
      </c>
      <c r="R264" s="42"/>
      <c r="S264" s="22" t="s">
        <v>37</v>
      </c>
      <c r="T264" s="22" t="s">
        <v>168</v>
      </c>
      <c r="U264" s="22" t="s">
        <v>169</v>
      </c>
    </row>
    <row r="265" spans="1:26" s="5" customFormat="1" ht="66">
      <c r="A265" s="27" t="s">
        <v>35</v>
      </c>
      <c r="B265" s="22">
        <v>6</v>
      </c>
      <c r="C265" s="56" t="s">
        <v>142</v>
      </c>
      <c r="D265" s="56" t="str">
        <f>VLOOKUP(C265,PDOT!$A$4:$B$11,2,0)</f>
        <v>Fortalecer los mecanismos de participación ciudadana en la gestión pública y en la implementación de proyectos de desarrollo, asegurando la transparencia y la rendición de cuentas de las autoridades locales.</v>
      </c>
      <c r="E265" s="11"/>
      <c r="F265" s="65" t="s">
        <v>509</v>
      </c>
      <c r="G265" s="11" t="s">
        <v>404</v>
      </c>
      <c r="H265" s="11" t="s">
        <v>360</v>
      </c>
      <c r="I265" s="27" t="str">
        <f>VLOOKUP(H265,PDOT!$B$28:$C$56,2,0)</f>
        <v>Porcentaje de adquisiciones, y procedimientos institucionales realizados vs Porcentaje de adquisiciones, y procedimientos institucionales terminados con éxito.</v>
      </c>
      <c r="J265" s="31"/>
      <c r="K265" s="31">
        <v>0.5</v>
      </c>
      <c r="L265" s="31">
        <v>0.5</v>
      </c>
      <c r="M265" s="36"/>
      <c r="N265" s="85" t="str">
        <f t="shared" si="51"/>
        <v>ABRIL</v>
      </c>
      <c r="O265" s="85" t="str">
        <f t="shared" si="52"/>
        <v>SEPTIEMBRE</v>
      </c>
      <c r="P265" s="22"/>
      <c r="Q265" s="127">
        <v>20000</v>
      </c>
      <c r="R265" s="42"/>
      <c r="S265" s="22" t="s">
        <v>37</v>
      </c>
      <c r="T265" s="22" t="s">
        <v>168</v>
      </c>
      <c r="U265" s="22" t="s">
        <v>169</v>
      </c>
    </row>
    <row r="266" spans="1:26" s="5" customFormat="1" ht="66">
      <c r="A266" s="27" t="s">
        <v>35</v>
      </c>
      <c r="B266" s="22">
        <v>7</v>
      </c>
      <c r="C266" s="56" t="s">
        <v>142</v>
      </c>
      <c r="D266" s="56" t="str">
        <f>VLOOKUP(C266,PDOT!$A$4:$B$11,2,0)</f>
        <v>Fortalecer los mecanismos de participación ciudadana en la gestión pública y en la implementación de proyectos de desarrollo, asegurando la transparencia y la rendición de cuentas de las autoridades locales.</v>
      </c>
      <c r="E266" s="11"/>
      <c r="F266" s="65" t="s">
        <v>510</v>
      </c>
      <c r="G266" s="11" t="s">
        <v>433</v>
      </c>
      <c r="H266" s="11" t="s">
        <v>360</v>
      </c>
      <c r="I266" s="27" t="str">
        <f>VLOOKUP(H266,PDOT!$B$28:$C$56,2,0)</f>
        <v>Porcentaje de adquisiciones, y procedimientos institucionales realizados vs Porcentaje de adquisiciones, y procedimientos institucionales terminados con éxito.</v>
      </c>
      <c r="J266" s="31">
        <v>0.5</v>
      </c>
      <c r="K266" s="31">
        <v>0.5</v>
      </c>
      <c r="L266" s="31"/>
      <c r="M266" s="36"/>
      <c r="N266" s="85" t="str">
        <f t="shared" si="51"/>
        <v>ENERO</v>
      </c>
      <c r="O266" s="85" t="str">
        <f t="shared" si="52"/>
        <v>JUNIO</v>
      </c>
      <c r="P266" s="22" t="s">
        <v>387</v>
      </c>
      <c r="Q266" s="127">
        <v>20000</v>
      </c>
      <c r="R266" s="42"/>
      <c r="S266" s="22" t="s">
        <v>37</v>
      </c>
      <c r="T266" s="22" t="s">
        <v>168</v>
      </c>
      <c r="U266" s="22" t="s">
        <v>169</v>
      </c>
    </row>
    <row r="267" spans="1:26" s="5" customFormat="1" ht="17.25" thickBot="1">
      <c r="A267" s="171" t="s">
        <v>291</v>
      </c>
      <c r="B267" s="171"/>
      <c r="C267" s="171"/>
      <c r="D267" s="171"/>
      <c r="E267" s="171"/>
      <c r="F267" s="171"/>
      <c r="G267" s="171"/>
      <c r="H267" s="171"/>
      <c r="I267" s="171"/>
      <c r="J267" s="171"/>
      <c r="K267" s="171"/>
      <c r="L267" s="171"/>
      <c r="M267" s="171"/>
      <c r="N267" s="171"/>
      <c r="O267" s="171"/>
      <c r="P267" s="172"/>
      <c r="Q267" s="122">
        <f>+SUM(Q261:Q266)</f>
        <v>81000</v>
      </c>
      <c r="R267" s="84"/>
      <c r="S267" s="50"/>
      <c r="T267" s="50"/>
      <c r="U267" s="50"/>
    </row>
    <row r="268" spans="1:26" s="5" customFormat="1" ht="16.5" customHeight="1">
      <c r="A268" s="155" t="s">
        <v>590</v>
      </c>
      <c r="B268" s="156"/>
      <c r="C268" s="156"/>
      <c r="D268" s="156"/>
      <c r="E268" s="156"/>
      <c r="F268" s="156"/>
      <c r="G268" s="156"/>
      <c r="H268" s="156"/>
      <c r="I268" s="156"/>
      <c r="J268" s="156"/>
      <c r="K268" s="156"/>
      <c r="L268" s="156"/>
      <c r="M268" s="156"/>
      <c r="N268" s="156"/>
      <c r="O268" s="156"/>
      <c r="P268" s="156"/>
      <c r="Q268" s="156"/>
      <c r="R268" s="156"/>
      <c r="S268" s="156"/>
      <c r="T268" s="156"/>
      <c r="U268" s="156"/>
    </row>
    <row r="269" spans="1:26" s="5" customFormat="1" ht="17.25" customHeight="1" thickBot="1">
      <c r="A269" s="157"/>
      <c r="B269" s="158"/>
      <c r="C269" s="158"/>
      <c r="D269" s="158"/>
      <c r="E269" s="158"/>
      <c r="F269" s="158"/>
      <c r="G269" s="158"/>
      <c r="H269" s="158"/>
      <c r="I269" s="158"/>
      <c r="J269" s="158"/>
      <c r="K269" s="158"/>
      <c r="L269" s="158"/>
      <c r="M269" s="158"/>
      <c r="N269" s="158"/>
      <c r="O269" s="158"/>
      <c r="P269" s="158"/>
      <c r="Q269" s="158"/>
      <c r="R269" s="158"/>
      <c r="S269" s="158"/>
      <c r="T269" s="158"/>
      <c r="U269" s="158"/>
    </row>
    <row r="270" spans="1:26" s="5" customFormat="1" ht="16.5">
      <c r="A270" s="162" t="s">
        <v>1</v>
      </c>
      <c r="B270" s="161" t="s">
        <v>2</v>
      </c>
      <c r="C270" s="159" t="s">
        <v>138</v>
      </c>
      <c r="D270" s="163" t="s">
        <v>3</v>
      </c>
      <c r="E270" s="144" t="s">
        <v>287</v>
      </c>
      <c r="F270" s="164" t="s">
        <v>4</v>
      </c>
      <c r="G270" s="142" t="s">
        <v>292</v>
      </c>
      <c r="H270" s="165" t="s">
        <v>5</v>
      </c>
      <c r="I270" s="166" t="s">
        <v>6</v>
      </c>
      <c r="J270" s="161" t="s">
        <v>7</v>
      </c>
      <c r="K270" s="161"/>
      <c r="L270" s="161"/>
      <c r="M270" s="161"/>
      <c r="N270" s="160" t="s">
        <v>8</v>
      </c>
      <c r="O270" s="161" t="s">
        <v>9</v>
      </c>
      <c r="P270" s="161" t="s">
        <v>10</v>
      </c>
      <c r="Q270" s="167" t="s">
        <v>11</v>
      </c>
      <c r="R270" s="168" t="s">
        <v>12</v>
      </c>
      <c r="S270" s="161" t="s">
        <v>13</v>
      </c>
      <c r="T270" s="13"/>
      <c r="U270" s="161" t="s">
        <v>14</v>
      </c>
    </row>
    <row r="271" spans="1:26" s="5" customFormat="1" ht="16.5">
      <c r="A271" s="162"/>
      <c r="B271" s="161"/>
      <c r="C271" s="159"/>
      <c r="D271" s="163"/>
      <c r="E271" s="145"/>
      <c r="F271" s="164"/>
      <c r="G271" s="143"/>
      <c r="H271" s="165"/>
      <c r="I271" s="166"/>
      <c r="J271" s="2" t="s">
        <v>15</v>
      </c>
      <c r="K271" s="2" t="s">
        <v>16</v>
      </c>
      <c r="L271" s="2" t="s">
        <v>17</v>
      </c>
      <c r="M271" s="38" t="s">
        <v>18</v>
      </c>
      <c r="N271" s="160"/>
      <c r="O271" s="161"/>
      <c r="P271" s="161"/>
      <c r="Q271" s="167"/>
      <c r="R271" s="168"/>
      <c r="S271" s="161"/>
      <c r="T271" s="13"/>
      <c r="U271" s="161"/>
    </row>
    <row r="272" spans="1:26" s="5" customFormat="1" ht="82.5">
      <c r="A272" s="27" t="s">
        <v>50</v>
      </c>
      <c r="B272" s="22">
        <v>1</v>
      </c>
      <c r="C272" s="56" t="s">
        <v>134</v>
      </c>
      <c r="D272" s="56" t="str">
        <f>VLOOKUP(C272,PDOT!$A$4:$B$11,2,0)</f>
        <v>Mejorar significativamente la infraestructura vial hacia el sector rural y los servicios básicos, priorizando el acceso universal a agua potable, saneamiento, energía renovable y conectividad, para mejorar la calidad de vida y fomentar la igualdad de oportunidades.</v>
      </c>
      <c r="E272" s="11"/>
      <c r="F272" s="65" t="s">
        <v>55</v>
      </c>
      <c r="G272" s="11" t="s">
        <v>469</v>
      </c>
      <c r="H272" s="11" t="s">
        <v>360</v>
      </c>
      <c r="I272" s="27" t="str">
        <f>VLOOKUP(H272,PDOT!$B$28:$C$56,2,0)</f>
        <v>Porcentaje de adquisiciones, y procedimientos institucionales realizados vs Porcentaje de adquisiciones, y procedimientos institucionales terminados con éxito.</v>
      </c>
      <c r="J272" s="31"/>
      <c r="K272" s="31">
        <v>0.5</v>
      </c>
      <c r="L272" s="31">
        <v>0.5</v>
      </c>
      <c r="M272" s="36"/>
      <c r="N272" s="85" t="str">
        <f t="shared" ref="N272:N277" si="53">IF(J272,"ENERO",IF(K272,"ABRIL",IF(L272,"JULIO",IF(M272,"DICIEMBRE",0))))</f>
        <v>ABRIL</v>
      </c>
      <c r="O272" s="85" t="str">
        <f t="shared" ref="O272:O277" si="54">IF(M272,"DICIEMBRE",IF(L272,"SEPTIEMBRE",IF(K272,"JUNIO",IF(J272,"MARZO",0))))</f>
        <v>SEPTIEMBRE</v>
      </c>
      <c r="P272" s="22"/>
      <c r="Q272" s="125">
        <v>200000</v>
      </c>
      <c r="R272" s="42"/>
      <c r="S272" s="22" t="s">
        <v>41</v>
      </c>
      <c r="T272" s="22" t="s">
        <v>168</v>
      </c>
      <c r="U272" s="22" t="s">
        <v>169</v>
      </c>
    </row>
    <row r="273" spans="1:21" s="5" customFormat="1" ht="66">
      <c r="A273" s="27" t="s">
        <v>50</v>
      </c>
      <c r="B273" s="22">
        <v>2</v>
      </c>
      <c r="C273" s="56" t="s">
        <v>142</v>
      </c>
      <c r="D273" s="56" t="str">
        <f>VLOOKUP(C273,PDOT!$A$4:$B$11,2,0)</f>
        <v>Fortalecer los mecanismos de participación ciudadana en la gestión pública y en la implementación de proyectos de desarrollo, asegurando la transparencia y la rendición de cuentas de las autoridades locales.</v>
      </c>
      <c r="E273" s="11"/>
      <c r="F273" s="65" t="s">
        <v>56</v>
      </c>
      <c r="G273" s="11" t="s">
        <v>309</v>
      </c>
      <c r="H273" s="11" t="s">
        <v>360</v>
      </c>
      <c r="I273" s="27" t="str">
        <f>VLOOKUP(H273,PDOT!$B$28:$C$56,2,0)</f>
        <v>Porcentaje de adquisiciones, y procedimientos institucionales realizados vs Porcentaje de adquisiciones, y procedimientos institucionales terminados con éxito.</v>
      </c>
      <c r="J273" s="31"/>
      <c r="K273" s="31">
        <v>0.5</v>
      </c>
      <c r="L273" s="31">
        <v>0.5</v>
      </c>
      <c r="M273" s="36"/>
      <c r="N273" s="85" t="str">
        <f t="shared" si="53"/>
        <v>ABRIL</v>
      </c>
      <c r="O273" s="85" t="str">
        <f t="shared" si="54"/>
        <v>SEPTIEMBRE</v>
      </c>
      <c r="P273" s="22"/>
      <c r="Q273" s="125">
        <v>20000</v>
      </c>
      <c r="R273" s="42"/>
      <c r="S273" s="22" t="s">
        <v>39</v>
      </c>
      <c r="T273" s="22" t="s">
        <v>168</v>
      </c>
      <c r="U273" s="22" t="s">
        <v>169</v>
      </c>
    </row>
    <row r="274" spans="1:21" s="5" customFormat="1" ht="66">
      <c r="A274" s="27" t="s">
        <v>50</v>
      </c>
      <c r="B274" s="22">
        <v>4</v>
      </c>
      <c r="C274" s="56" t="s">
        <v>136</v>
      </c>
      <c r="D274" s="56" t="str">
        <f>VLOOKUP(C274,PDOT!$A$4:$B$11,2,0)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74" s="11"/>
      <c r="F274" s="65" t="s">
        <v>219</v>
      </c>
      <c r="G274" s="11" t="s">
        <v>404</v>
      </c>
      <c r="H274" s="11" t="s">
        <v>360</v>
      </c>
      <c r="I274" s="27" t="str">
        <f>VLOOKUP(H274,PDOT!$B$28:$C$56,2,0)</f>
        <v>Porcentaje de adquisiciones, y procedimientos institucionales realizados vs Porcentaje de adquisiciones, y procedimientos institucionales terminados con éxito.</v>
      </c>
      <c r="J274" s="31"/>
      <c r="K274" s="31">
        <v>0.5</v>
      </c>
      <c r="L274" s="31">
        <v>0.5</v>
      </c>
      <c r="M274" s="36"/>
      <c r="N274" s="85" t="str">
        <f t="shared" si="53"/>
        <v>ABRIL</v>
      </c>
      <c r="O274" s="85" t="str">
        <f t="shared" si="54"/>
        <v>SEPTIEMBRE</v>
      </c>
      <c r="P274" s="22"/>
      <c r="Q274" s="125">
        <v>10000</v>
      </c>
      <c r="R274" s="42"/>
      <c r="S274" s="22" t="s">
        <v>39</v>
      </c>
      <c r="T274" s="22" t="s">
        <v>168</v>
      </c>
      <c r="U274" s="22" t="s">
        <v>169</v>
      </c>
    </row>
    <row r="275" spans="1:21" s="5" customFormat="1" ht="66">
      <c r="A275" s="27" t="s">
        <v>50</v>
      </c>
      <c r="B275" s="22">
        <v>5</v>
      </c>
      <c r="C275" s="56" t="s">
        <v>135</v>
      </c>
      <c r="D275" s="56" t="str">
        <f>VLOOKUP(C275,PDOT!$A$4:$B$11,2,0)</f>
        <v>Garantizar la oferta de programas educativos y de capacitación continua que respondan a las necesidades del desarrollo sostenible de Guamote, enfatizando en la agroecología, el manejo de recursos y la gestión territorial.</v>
      </c>
      <c r="E275" s="11"/>
      <c r="F275" s="65" t="s">
        <v>516</v>
      </c>
      <c r="G275" s="11" t="s">
        <v>515</v>
      </c>
      <c r="H275" s="11" t="s">
        <v>360</v>
      </c>
      <c r="I275" s="27" t="str">
        <f>VLOOKUP(H275,PDOT!$B$28:$C$56,2,0)</f>
        <v>Porcentaje de adquisiciones, y procedimientos institucionales realizados vs Porcentaje de adquisiciones, y procedimientos institucionales terminados con éxito.</v>
      </c>
      <c r="J275" s="31">
        <v>0.25</v>
      </c>
      <c r="K275" s="31">
        <v>0.25</v>
      </c>
      <c r="L275" s="31">
        <v>0.25</v>
      </c>
      <c r="M275" s="36">
        <v>0.25</v>
      </c>
      <c r="N275" s="85" t="str">
        <f t="shared" si="53"/>
        <v>ENERO</v>
      </c>
      <c r="O275" s="85" t="str">
        <f t="shared" si="54"/>
        <v>DICIEMBRE</v>
      </c>
      <c r="P275" s="22"/>
      <c r="Q275" s="125">
        <v>10000</v>
      </c>
      <c r="R275" s="42"/>
      <c r="S275" s="22" t="s">
        <v>39</v>
      </c>
      <c r="T275" s="22" t="s">
        <v>168</v>
      </c>
      <c r="U275" s="22" t="s">
        <v>169</v>
      </c>
    </row>
    <row r="276" spans="1:21" s="5" customFormat="1" ht="66">
      <c r="A276" s="27" t="s">
        <v>50</v>
      </c>
      <c r="B276" s="22">
        <v>6</v>
      </c>
      <c r="C276" s="56" t="s">
        <v>136</v>
      </c>
      <c r="D276" s="56" t="str">
        <f>VLOOKUP(C276,PDOT!$A$4:$B$11,2,0)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76" s="11"/>
      <c r="F276" s="65" t="s">
        <v>518</v>
      </c>
      <c r="G276" s="11" t="s">
        <v>517</v>
      </c>
      <c r="H276" s="11" t="s">
        <v>360</v>
      </c>
      <c r="I276" s="27" t="str">
        <f>VLOOKUP(H276,PDOT!$B$28:$C$56,2,0)</f>
        <v>Porcentaje de adquisiciones, y procedimientos institucionales realizados vs Porcentaje de adquisiciones, y procedimientos institucionales terminados con éxito.</v>
      </c>
      <c r="J276" s="31">
        <v>0.5</v>
      </c>
      <c r="K276" s="31">
        <v>0.5</v>
      </c>
      <c r="L276" s="31"/>
      <c r="M276" s="36"/>
      <c r="N276" s="85" t="str">
        <f t="shared" si="53"/>
        <v>ENERO</v>
      </c>
      <c r="O276" s="85" t="str">
        <f t="shared" si="54"/>
        <v>JUNIO</v>
      </c>
      <c r="P276" s="22"/>
      <c r="Q276" s="125">
        <v>35000</v>
      </c>
      <c r="R276" s="42"/>
      <c r="S276" s="22" t="s">
        <v>39</v>
      </c>
      <c r="T276" s="22" t="s">
        <v>168</v>
      </c>
      <c r="U276" s="22" t="s">
        <v>169</v>
      </c>
    </row>
    <row r="277" spans="1:21" s="5" customFormat="1" ht="66">
      <c r="A277" s="27" t="s">
        <v>50</v>
      </c>
      <c r="B277" s="22">
        <v>7</v>
      </c>
      <c r="C277" s="56" t="s">
        <v>136</v>
      </c>
      <c r="D277" s="56" t="str">
        <f>VLOOKUP(C277,PDOT!$A$4:$B$11,2,0)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277" s="11"/>
      <c r="F277" s="65" t="s">
        <v>386</v>
      </c>
      <c r="G277" s="11" t="s">
        <v>405</v>
      </c>
      <c r="H277" s="11" t="s">
        <v>360</v>
      </c>
      <c r="I277" s="27" t="str">
        <f>VLOOKUP(H277,PDOT!$B$28:$C$56,2,0)</f>
        <v>Porcentaje de adquisiciones, y procedimientos institucionales realizados vs Porcentaje de adquisiciones, y procedimientos institucionales terminados con éxito.</v>
      </c>
      <c r="J277" s="31">
        <v>0.25</v>
      </c>
      <c r="K277" s="31">
        <v>0.5</v>
      </c>
      <c r="L277" s="31">
        <v>0.25</v>
      </c>
      <c r="M277" s="36"/>
      <c r="N277" s="85" t="str">
        <f t="shared" si="53"/>
        <v>ENERO</v>
      </c>
      <c r="O277" s="85" t="str">
        <f t="shared" si="54"/>
        <v>SEPTIEMBRE</v>
      </c>
      <c r="P277" s="22"/>
      <c r="Q277" s="125">
        <v>1000</v>
      </c>
      <c r="R277" s="42"/>
      <c r="S277" s="22" t="s">
        <v>39</v>
      </c>
      <c r="T277" s="22" t="s">
        <v>168</v>
      </c>
      <c r="U277" s="22" t="s">
        <v>169</v>
      </c>
    </row>
    <row r="278" spans="1:21" s="5" customFormat="1" ht="17.25" thickBot="1">
      <c r="A278" s="150" t="s">
        <v>291</v>
      </c>
      <c r="B278" s="150"/>
      <c r="C278" s="150"/>
      <c r="D278" s="150"/>
      <c r="E278" s="150"/>
      <c r="F278" s="150"/>
      <c r="G278" s="150"/>
      <c r="H278" s="150"/>
      <c r="I278" s="150"/>
      <c r="J278" s="150"/>
      <c r="K278" s="150"/>
      <c r="L278" s="150"/>
      <c r="M278" s="150"/>
      <c r="N278" s="150"/>
      <c r="O278" s="150"/>
      <c r="P278" s="151"/>
      <c r="Q278" s="121">
        <f>+SUM(Q272:Q277)</f>
        <v>276000</v>
      </c>
      <c r="R278" s="45">
        <v>242020</v>
      </c>
      <c r="S278" s="49">
        <v>313000</v>
      </c>
      <c r="T278" s="49">
        <f>+S278-Q278</f>
        <v>37000</v>
      </c>
      <c r="U278" s="46"/>
    </row>
    <row r="279" spans="1:21" s="5" customFormat="1" ht="26.25" customHeight="1" thickBot="1">
      <c r="A279" s="179" t="s">
        <v>232</v>
      </c>
      <c r="B279" s="180"/>
      <c r="C279" s="180"/>
      <c r="D279" s="180"/>
      <c r="E279" s="180"/>
      <c r="F279" s="180"/>
      <c r="G279" s="180"/>
      <c r="H279" s="180"/>
      <c r="I279" s="180"/>
      <c r="J279" s="180"/>
      <c r="K279" s="180"/>
      <c r="L279" s="180"/>
      <c r="M279" s="180"/>
      <c r="N279" s="180"/>
      <c r="O279" s="180"/>
      <c r="P279" s="180"/>
      <c r="Q279" s="180"/>
      <c r="R279" s="180"/>
      <c r="S279" s="180"/>
      <c r="T279" s="180"/>
      <c r="U279" s="180"/>
    </row>
    <row r="280" spans="1:21" s="5" customFormat="1" ht="16.5">
      <c r="A280" s="162" t="s">
        <v>1</v>
      </c>
      <c r="B280" s="161" t="s">
        <v>2</v>
      </c>
      <c r="C280" s="159" t="s">
        <v>138</v>
      </c>
      <c r="D280" s="163" t="s">
        <v>137</v>
      </c>
      <c r="E280" s="55"/>
      <c r="F280" s="164" t="s">
        <v>4</v>
      </c>
      <c r="G280" s="142" t="s">
        <v>292</v>
      </c>
      <c r="H280" s="165" t="s">
        <v>5</v>
      </c>
      <c r="I280" s="166" t="s">
        <v>6</v>
      </c>
      <c r="J280" s="161" t="s">
        <v>7</v>
      </c>
      <c r="K280" s="161"/>
      <c r="L280" s="161"/>
      <c r="M280" s="161"/>
      <c r="N280" s="160" t="s">
        <v>8</v>
      </c>
      <c r="O280" s="161" t="s">
        <v>9</v>
      </c>
      <c r="P280" s="161" t="s">
        <v>10</v>
      </c>
      <c r="Q280" s="167" t="s">
        <v>11</v>
      </c>
      <c r="R280" s="168" t="s">
        <v>12</v>
      </c>
      <c r="S280" s="161" t="s">
        <v>13</v>
      </c>
      <c r="T280" s="161" t="s">
        <v>162</v>
      </c>
      <c r="U280" s="161" t="s">
        <v>14</v>
      </c>
    </row>
    <row r="281" spans="1:21" s="5" customFormat="1" ht="16.5">
      <c r="A281" s="162"/>
      <c r="B281" s="161"/>
      <c r="C281" s="159"/>
      <c r="D281" s="163"/>
      <c r="E281" s="55"/>
      <c r="F281" s="164"/>
      <c r="G281" s="143"/>
      <c r="H281" s="165"/>
      <c r="I281" s="166"/>
      <c r="J281" s="2" t="s">
        <v>15</v>
      </c>
      <c r="K281" s="2" t="s">
        <v>16</v>
      </c>
      <c r="L281" s="2" t="s">
        <v>17</v>
      </c>
      <c r="M281" s="38" t="s">
        <v>18</v>
      </c>
      <c r="N281" s="160"/>
      <c r="O281" s="161"/>
      <c r="P281" s="161"/>
      <c r="Q281" s="167"/>
      <c r="R281" s="168"/>
      <c r="S281" s="161"/>
      <c r="T281" s="161"/>
      <c r="U281" s="161"/>
    </row>
    <row r="282" spans="1:21" s="5" customFormat="1" ht="66">
      <c r="A282" s="27" t="s">
        <v>50</v>
      </c>
      <c r="B282" s="22">
        <v>1</v>
      </c>
      <c r="C282" s="56" t="s">
        <v>133</v>
      </c>
      <c r="D282" s="56" t="str">
        <f>VLOOKUP(C282,PDOT!$A$4:$B$11,2,0)</f>
        <v xml:space="preserve">Establecer Guamote como un referente de productos agrícolas de alta calidad, impulsando iniciativas de certificación, mejoramiento de la cadena de valor y estrategias de marketing que promuevan la identidad cultural y la sostenibilidad. </v>
      </c>
      <c r="E282" s="6"/>
      <c r="F282" s="65" t="s">
        <v>234</v>
      </c>
      <c r="G282" s="11"/>
      <c r="H282" s="11" t="s">
        <v>360</v>
      </c>
      <c r="I282" s="27" t="str">
        <f>VLOOKUP(H282,PDOT!$B$28:$C$56,2,0)</f>
        <v>Porcentaje de adquisiciones, y procedimientos institucionales realizados vs Porcentaje de adquisiciones, y procedimientos institucionales terminados con éxito.</v>
      </c>
      <c r="J282" s="31"/>
      <c r="K282" s="31">
        <v>0.5</v>
      </c>
      <c r="L282" s="31">
        <v>0.5</v>
      </c>
      <c r="M282" s="36"/>
      <c r="N282" s="85" t="str">
        <f t="shared" ref="N282:N287" si="55">IF(J282,"ENERO",IF(K282,"ABRIL",IF(L282,"JULIO",IF(M282,"DICIEMBRE",0))))</f>
        <v>ABRIL</v>
      </c>
      <c r="O282" s="85" t="str">
        <f t="shared" ref="O282:O287" si="56">IF(M282,"DICIEMBRE",IF(L282,"SEPTIEMBRE",IF(K282,"JUNIO",IF(J282,"MARZO",0))))</f>
        <v>SEPTIEMBRE</v>
      </c>
      <c r="P282" s="22"/>
      <c r="Q282" s="48"/>
      <c r="R282" s="42"/>
      <c r="S282" s="22" t="s">
        <v>38</v>
      </c>
      <c r="T282" s="22" t="s">
        <v>168</v>
      </c>
      <c r="U282" s="22" t="s">
        <v>169</v>
      </c>
    </row>
    <row r="283" spans="1:21" s="5" customFormat="1" ht="66">
      <c r="A283" s="27" t="s">
        <v>50</v>
      </c>
      <c r="B283" s="22">
        <v>2</v>
      </c>
      <c r="C283" s="56" t="s">
        <v>133</v>
      </c>
      <c r="D283" s="56" t="str">
        <f>VLOOKUP(C283,PDOT!$A$4:$B$11,2,0)</f>
        <v xml:space="preserve">Establecer Guamote como un referente de productos agrícolas de alta calidad, impulsando iniciativas de certificación, mejoramiento de la cadena de valor y estrategias de marketing que promuevan la identidad cultural y la sostenibilidad. </v>
      </c>
      <c r="E283" s="6"/>
      <c r="F283" s="65" t="s">
        <v>235</v>
      </c>
      <c r="G283" s="11"/>
      <c r="H283" s="11" t="s">
        <v>360</v>
      </c>
      <c r="I283" s="27" t="str">
        <f>VLOOKUP(H283,PDOT!$B$28:$C$56,2,0)</f>
        <v>Porcentaje de adquisiciones, y procedimientos institucionales realizados vs Porcentaje de adquisiciones, y procedimientos institucionales terminados con éxito.</v>
      </c>
      <c r="J283" s="31"/>
      <c r="K283" s="31">
        <v>0.5</v>
      </c>
      <c r="L283" s="31">
        <v>0.5</v>
      </c>
      <c r="M283" s="36"/>
      <c r="N283" s="85" t="str">
        <f t="shared" si="55"/>
        <v>ABRIL</v>
      </c>
      <c r="O283" s="85" t="str">
        <f t="shared" si="56"/>
        <v>SEPTIEMBRE</v>
      </c>
      <c r="P283" s="22"/>
      <c r="Q283" s="48"/>
      <c r="R283" s="42"/>
      <c r="S283" s="22" t="s">
        <v>38</v>
      </c>
      <c r="T283" s="22" t="s">
        <v>168</v>
      </c>
      <c r="U283" s="22" t="s">
        <v>169</v>
      </c>
    </row>
    <row r="284" spans="1:21" s="5" customFormat="1" ht="66">
      <c r="A284" s="27" t="s">
        <v>50</v>
      </c>
      <c r="B284" s="22">
        <v>3</v>
      </c>
      <c r="C284" s="56" t="s">
        <v>133</v>
      </c>
      <c r="D284" s="56" t="str">
        <f>VLOOKUP(C284,PDOT!$A$4:$B$11,2,0)</f>
        <v xml:space="preserve">Establecer Guamote como un referente de productos agrícolas de alta calidad, impulsando iniciativas de certificación, mejoramiento de la cadena de valor y estrategias de marketing que promuevan la identidad cultural y la sostenibilidad. </v>
      </c>
      <c r="E284" s="6"/>
      <c r="F284" s="65" t="s">
        <v>236</v>
      </c>
      <c r="G284" s="11"/>
      <c r="H284" s="11" t="s">
        <v>360</v>
      </c>
      <c r="I284" s="27" t="str">
        <f>VLOOKUP(H284,PDOT!$B$28:$C$56,2,0)</f>
        <v>Porcentaje de adquisiciones, y procedimientos institucionales realizados vs Porcentaje de adquisiciones, y procedimientos institucionales terminados con éxito.</v>
      </c>
      <c r="J284" s="31"/>
      <c r="K284" s="31">
        <v>0.5</v>
      </c>
      <c r="L284" s="31">
        <v>0.5</v>
      </c>
      <c r="M284" s="36"/>
      <c r="N284" s="85" t="str">
        <f t="shared" si="55"/>
        <v>ABRIL</v>
      </c>
      <c r="O284" s="85" t="str">
        <f t="shared" si="56"/>
        <v>SEPTIEMBRE</v>
      </c>
      <c r="P284" s="22"/>
      <c r="Q284" s="48"/>
      <c r="R284" s="42"/>
      <c r="S284" s="22" t="s">
        <v>38</v>
      </c>
      <c r="T284" s="22" t="s">
        <v>168</v>
      </c>
      <c r="U284" s="22" t="s">
        <v>169</v>
      </c>
    </row>
    <row r="285" spans="1:21" s="5" customFormat="1" ht="66">
      <c r="A285" s="27" t="s">
        <v>50</v>
      </c>
      <c r="B285" s="22">
        <v>4</v>
      </c>
      <c r="C285" s="56" t="s">
        <v>133</v>
      </c>
      <c r="D285" s="56" t="str">
        <f>VLOOKUP(C285,PDOT!$A$4:$B$11,2,0)</f>
        <v xml:space="preserve">Establecer Guamote como un referente de productos agrícolas de alta calidad, impulsando iniciativas de certificación, mejoramiento de la cadena de valor y estrategias de marketing que promuevan la identidad cultural y la sostenibilidad. </v>
      </c>
      <c r="E285" s="6"/>
      <c r="F285" s="65" t="s">
        <v>237</v>
      </c>
      <c r="G285" s="11"/>
      <c r="H285" s="11" t="s">
        <v>360</v>
      </c>
      <c r="I285" s="27" t="str">
        <f>VLOOKUP(H285,PDOT!$B$28:$C$56,2,0)</f>
        <v>Porcentaje de adquisiciones, y procedimientos institucionales realizados vs Porcentaje de adquisiciones, y procedimientos institucionales terminados con éxito.</v>
      </c>
      <c r="J285" s="31"/>
      <c r="K285" s="31">
        <v>0.5</v>
      </c>
      <c r="L285" s="31">
        <v>0.5</v>
      </c>
      <c r="M285" s="36"/>
      <c r="N285" s="85" t="str">
        <f t="shared" si="55"/>
        <v>ABRIL</v>
      </c>
      <c r="O285" s="85" t="str">
        <f t="shared" si="56"/>
        <v>SEPTIEMBRE</v>
      </c>
      <c r="P285" s="22"/>
      <c r="Q285" s="48"/>
      <c r="R285" s="42"/>
      <c r="S285" s="22" t="s">
        <v>38</v>
      </c>
      <c r="T285" s="22" t="s">
        <v>168</v>
      </c>
      <c r="U285" s="22" t="s">
        <v>169</v>
      </c>
    </row>
    <row r="286" spans="1:21" s="5" customFormat="1" ht="66">
      <c r="A286" s="27" t="s">
        <v>50</v>
      </c>
      <c r="B286" s="22">
        <v>5</v>
      </c>
      <c r="C286" s="56" t="s">
        <v>133</v>
      </c>
      <c r="D286" s="56" t="str">
        <f>VLOOKUP(C286,PDOT!$A$4:$B$11,2,0)</f>
        <v xml:space="preserve">Establecer Guamote como un referente de productos agrícolas de alta calidad, impulsando iniciativas de certificación, mejoramiento de la cadena de valor y estrategias de marketing que promuevan la identidad cultural y la sostenibilidad. </v>
      </c>
      <c r="E286" s="6"/>
      <c r="F286" s="65" t="s">
        <v>239</v>
      </c>
      <c r="G286" s="11"/>
      <c r="H286" s="11" t="s">
        <v>360</v>
      </c>
      <c r="I286" s="27" t="str">
        <f>VLOOKUP(H286,PDOT!$B$28:$C$56,2,0)</f>
        <v>Porcentaje de adquisiciones, y procedimientos institucionales realizados vs Porcentaje de adquisiciones, y procedimientos institucionales terminados con éxito.</v>
      </c>
      <c r="J286" s="31"/>
      <c r="K286" s="31">
        <v>0.5</v>
      </c>
      <c r="L286" s="31">
        <v>0.5</v>
      </c>
      <c r="M286" s="36"/>
      <c r="N286" s="85" t="str">
        <f t="shared" si="55"/>
        <v>ABRIL</v>
      </c>
      <c r="O286" s="85" t="str">
        <f t="shared" si="56"/>
        <v>SEPTIEMBRE</v>
      </c>
      <c r="P286" s="22"/>
      <c r="Q286" s="48"/>
      <c r="R286" s="42"/>
      <c r="S286" s="22" t="s">
        <v>38</v>
      </c>
      <c r="T286" s="22" t="s">
        <v>168</v>
      </c>
      <c r="U286" s="22" t="s">
        <v>169</v>
      </c>
    </row>
    <row r="287" spans="1:21" s="5" customFormat="1" ht="66">
      <c r="A287" s="27" t="s">
        <v>50</v>
      </c>
      <c r="B287" s="22">
        <v>6</v>
      </c>
      <c r="C287" s="56" t="s">
        <v>133</v>
      </c>
      <c r="D287" s="56" t="str">
        <f>VLOOKUP(C287,PDOT!$A$4:$B$11,2,0)</f>
        <v xml:space="preserve">Establecer Guamote como un referente de productos agrícolas de alta calidad, impulsando iniciativas de certificación, mejoramiento de la cadena de valor y estrategias de marketing que promuevan la identidad cultural y la sostenibilidad. </v>
      </c>
      <c r="E287" s="6"/>
      <c r="F287" s="65" t="s">
        <v>238</v>
      </c>
      <c r="G287" s="11"/>
      <c r="H287" s="11" t="s">
        <v>360</v>
      </c>
      <c r="I287" s="27" t="str">
        <f>VLOOKUP(H287,PDOT!$B$28:$C$56,2,0)</f>
        <v>Porcentaje de adquisiciones, y procedimientos institucionales realizados vs Porcentaje de adquisiciones, y procedimientos institucionales terminados con éxito.</v>
      </c>
      <c r="J287" s="31"/>
      <c r="K287" s="31">
        <v>0.5</v>
      </c>
      <c r="L287" s="31">
        <v>0.5</v>
      </c>
      <c r="M287" s="36"/>
      <c r="N287" s="85" t="str">
        <f t="shared" si="55"/>
        <v>ABRIL</v>
      </c>
      <c r="O287" s="85" t="str">
        <f t="shared" si="56"/>
        <v>SEPTIEMBRE</v>
      </c>
      <c r="P287" s="22"/>
      <c r="Q287" s="48"/>
      <c r="R287" s="42"/>
      <c r="S287" s="22" t="s">
        <v>38</v>
      </c>
      <c r="T287" s="22" t="s">
        <v>168</v>
      </c>
      <c r="U287" s="22" t="s">
        <v>169</v>
      </c>
    </row>
    <row r="288" spans="1:21" s="5" customFormat="1" ht="17.25" thickBot="1">
      <c r="A288" s="173" t="s">
        <v>291</v>
      </c>
      <c r="B288" s="173"/>
      <c r="C288" s="173"/>
      <c r="D288" s="173"/>
      <c r="E288" s="173"/>
      <c r="F288" s="173"/>
      <c r="G288" s="173"/>
      <c r="H288" s="173"/>
      <c r="I288" s="173"/>
      <c r="J288" s="173"/>
      <c r="K288" s="173"/>
      <c r="L288" s="173"/>
      <c r="M288" s="173"/>
      <c r="N288" s="173"/>
      <c r="O288" s="173"/>
      <c r="P288" s="174"/>
      <c r="Q288" s="131">
        <v>1776206.8112000001</v>
      </c>
      <c r="R288" s="45"/>
      <c r="S288" s="46"/>
      <c r="T288" s="46"/>
      <c r="U288" s="46"/>
    </row>
    <row r="289" spans="1:22" s="5" customFormat="1" ht="34.5" customHeight="1" thickBot="1">
      <c r="A289" s="188" t="s">
        <v>611</v>
      </c>
      <c r="B289" s="189"/>
      <c r="C289" s="189"/>
      <c r="D289" s="189"/>
      <c r="E289" s="189"/>
      <c r="F289" s="189"/>
      <c r="G289" s="189"/>
      <c r="H289" s="189"/>
      <c r="I289" s="189"/>
      <c r="J289" s="189"/>
      <c r="K289" s="189"/>
      <c r="L289" s="189"/>
      <c r="M289" s="189"/>
      <c r="N289" s="189"/>
      <c r="O289" s="189"/>
      <c r="P289" s="189"/>
      <c r="Q289" s="189"/>
      <c r="R289" s="189"/>
      <c r="S289" s="189"/>
      <c r="T289" s="189"/>
      <c r="U289" s="189"/>
    </row>
    <row r="290" spans="1:22" s="5" customFormat="1" ht="16.5">
      <c r="A290" s="162" t="s">
        <v>1</v>
      </c>
      <c r="B290" s="161" t="s">
        <v>2</v>
      </c>
      <c r="C290" s="159" t="s">
        <v>138</v>
      </c>
      <c r="D290" s="163" t="s">
        <v>137</v>
      </c>
      <c r="E290" s="144" t="s">
        <v>287</v>
      </c>
      <c r="F290" s="164" t="s">
        <v>4</v>
      </c>
      <c r="G290" s="142" t="s">
        <v>292</v>
      </c>
      <c r="H290" s="165" t="s">
        <v>5</v>
      </c>
      <c r="I290" s="166" t="s">
        <v>6</v>
      </c>
      <c r="J290" s="161" t="s">
        <v>7</v>
      </c>
      <c r="K290" s="161"/>
      <c r="L290" s="161"/>
      <c r="M290" s="161"/>
      <c r="N290" s="160" t="s">
        <v>8</v>
      </c>
      <c r="O290" s="161" t="s">
        <v>9</v>
      </c>
      <c r="P290" s="161" t="s">
        <v>10</v>
      </c>
      <c r="Q290" s="167" t="s">
        <v>11</v>
      </c>
      <c r="R290" s="168" t="s">
        <v>12</v>
      </c>
      <c r="S290" s="161" t="s">
        <v>13</v>
      </c>
      <c r="T290" s="161" t="s">
        <v>162</v>
      </c>
      <c r="U290" s="161" t="s">
        <v>14</v>
      </c>
      <c r="V290" s="74"/>
    </row>
    <row r="291" spans="1:22" s="5" customFormat="1" ht="16.5">
      <c r="A291" s="162"/>
      <c r="B291" s="161"/>
      <c r="C291" s="159"/>
      <c r="D291" s="163"/>
      <c r="E291" s="145"/>
      <c r="F291" s="164"/>
      <c r="G291" s="143"/>
      <c r="H291" s="165"/>
      <c r="I291" s="166"/>
      <c r="J291" s="2" t="s">
        <v>15</v>
      </c>
      <c r="K291" s="2" t="s">
        <v>16</v>
      </c>
      <c r="L291" s="2" t="s">
        <v>17</v>
      </c>
      <c r="M291" s="38" t="s">
        <v>18</v>
      </c>
      <c r="N291" s="160"/>
      <c r="O291" s="161"/>
      <c r="P291" s="161"/>
      <c r="Q291" s="167"/>
      <c r="R291" s="168"/>
      <c r="S291" s="161"/>
      <c r="T291" s="161"/>
      <c r="U291" s="161"/>
    </row>
    <row r="292" spans="1:22" s="5" customFormat="1" ht="66">
      <c r="A292" s="27" t="s">
        <v>51</v>
      </c>
      <c r="B292" s="22">
        <v>1</v>
      </c>
      <c r="C292" s="56" t="s">
        <v>142</v>
      </c>
      <c r="D292" s="56" t="str">
        <f>VLOOKUP(C292,PDOT!$A$4:$B$11,2,0)</f>
        <v>Fortalecer los mecanismos de participación ciudadana en la gestión pública y en la implementación de proyectos de desarrollo, asegurando la transparencia y la rendición de cuentas de las autoridades locales.</v>
      </c>
      <c r="E292" s="11"/>
      <c r="F292" s="65" t="s">
        <v>520</v>
      </c>
      <c r="G292" s="11" t="s">
        <v>468</v>
      </c>
      <c r="H292" s="11" t="s">
        <v>360</v>
      </c>
      <c r="I292" s="27" t="str">
        <f>VLOOKUP(H292,PDOT!$B$28:$C$56,2,0)</f>
        <v>Porcentaje de adquisiciones, y procedimientos institucionales realizados vs Porcentaje de adquisiciones, y procedimientos institucionales terminados con éxito.</v>
      </c>
      <c r="J292" s="31">
        <v>0.25</v>
      </c>
      <c r="K292" s="31">
        <v>0.5</v>
      </c>
      <c r="L292" s="31">
        <v>0.25</v>
      </c>
      <c r="M292" s="36"/>
      <c r="N292" s="85" t="str">
        <f t="shared" ref="N292:N294" si="57">IF(J292,"ENERO",IF(K292,"ABRIL",IF(L292,"JULIO",IF(M292,"DICIEMBRE",0))))</f>
        <v>ENERO</v>
      </c>
      <c r="O292" s="85" t="str">
        <f t="shared" ref="O292:O294" si="58">IF(M292,"DICIEMBRE",IF(L292,"SEPTIEMBRE",IF(K292,"JUNIO",IF(J292,"MARZO",0))))</f>
        <v>SEPTIEMBRE</v>
      </c>
      <c r="P292" s="22" t="s">
        <v>204</v>
      </c>
      <c r="Q292" s="125">
        <v>5000</v>
      </c>
      <c r="R292" s="42"/>
      <c r="S292" s="22" t="s">
        <v>42</v>
      </c>
      <c r="T292" s="22" t="s">
        <v>168</v>
      </c>
      <c r="U292" s="22" t="s">
        <v>169</v>
      </c>
    </row>
    <row r="293" spans="1:22" s="5" customFormat="1" ht="66">
      <c r="A293" s="27" t="s">
        <v>51</v>
      </c>
      <c r="B293" s="22">
        <v>1</v>
      </c>
      <c r="C293" s="56" t="s">
        <v>142</v>
      </c>
      <c r="D293" s="56" t="str">
        <f>VLOOKUP(C293,PDOT!$A$4:$B$11,2,0)</f>
        <v>Fortalecer los mecanismos de participación ciudadana en la gestión pública y en la implementación de proyectos de desarrollo, asegurando la transparencia y la rendición de cuentas de las autoridades locales.</v>
      </c>
      <c r="E293" s="11"/>
      <c r="F293" s="65" t="s">
        <v>521</v>
      </c>
      <c r="G293" s="11" t="s">
        <v>519</v>
      </c>
      <c r="H293" s="11" t="s">
        <v>360</v>
      </c>
      <c r="I293" s="27" t="str">
        <f>VLOOKUP(H293,PDOT!$B$28:$C$56,2,0)</f>
        <v>Porcentaje de adquisiciones, y procedimientos institucionales realizados vs Porcentaje de adquisiciones, y procedimientos institucionales terminados con éxito.</v>
      </c>
      <c r="J293" s="31">
        <v>0.25</v>
      </c>
      <c r="K293" s="31">
        <v>0.5</v>
      </c>
      <c r="L293" s="31">
        <v>0.25</v>
      </c>
      <c r="M293" s="36"/>
      <c r="N293" s="85" t="str">
        <f t="shared" ref="N293" si="59">IF(J293,"ENERO",IF(K293,"ABRIL",IF(L293,"JULIO",IF(M293,"DICIEMBRE",0))))</f>
        <v>ENERO</v>
      </c>
      <c r="O293" s="85" t="str">
        <f t="shared" ref="O293" si="60">IF(M293,"DICIEMBRE",IF(L293,"SEPTIEMBRE",IF(K293,"JUNIO",IF(J293,"MARZO",0))))</f>
        <v>SEPTIEMBRE</v>
      </c>
      <c r="P293" s="22" t="s">
        <v>204</v>
      </c>
      <c r="Q293" s="125">
        <v>5000</v>
      </c>
      <c r="R293" s="42"/>
      <c r="S293" s="22" t="s">
        <v>42</v>
      </c>
      <c r="T293" s="22" t="s">
        <v>168</v>
      </c>
      <c r="U293" s="22" t="s">
        <v>169</v>
      </c>
    </row>
    <row r="294" spans="1:22" s="5" customFormat="1" ht="66">
      <c r="A294" s="27" t="s">
        <v>51</v>
      </c>
      <c r="B294" s="22">
        <v>2</v>
      </c>
      <c r="C294" s="56" t="s">
        <v>142</v>
      </c>
      <c r="D294" s="56" t="str">
        <f>VLOOKUP(C294,PDOT!$A$4:$B$11,2,0)</f>
        <v>Fortalecer los mecanismos de participación ciudadana en la gestión pública y en la implementación de proyectos de desarrollo, asegurando la transparencia y la rendición de cuentas de las autoridades locales.</v>
      </c>
      <c r="E294" s="11"/>
      <c r="F294" s="65" t="s">
        <v>522</v>
      </c>
      <c r="G294" s="11" t="s">
        <v>309</v>
      </c>
      <c r="H294" s="11" t="s">
        <v>360</v>
      </c>
      <c r="I294" s="27" t="str">
        <f>VLOOKUP(H294,PDOT!$B$28:$C$56,2,0)</f>
        <v>Porcentaje de adquisiciones, y procedimientos institucionales realizados vs Porcentaje de adquisiciones, y procedimientos institucionales terminados con éxito.</v>
      </c>
      <c r="J294" s="31">
        <v>0.25</v>
      </c>
      <c r="K294" s="31">
        <v>0.5</v>
      </c>
      <c r="L294" s="31">
        <v>0.25</v>
      </c>
      <c r="M294" s="36"/>
      <c r="N294" s="85" t="str">
        <f t="shared" si="57"/>
        <v>ENERO</v>
      </c>
      <c r="O294" s="85" t="str">
        <f t="shared" si="58"/>
        <v>SEPTIEMBRE</v>
      </c>
      <c r="P294" s="22" t="s">
        <v>204</v>
      </c>
      <c r="Q294" s="125">
        <v>10000</v>
      </c>
      <c r="R294" s="42"/>
      <c r="S294" s="22" t="s">
        <v>42</v>
      </c>
      <c r="T294" s="22" t="s">
        <v>168</v>
      </c>
      <c r="U294" s="22" t="s">
        <v>169</v>
      </c>
    </row>
    <row r="295" spans="1:22" s="5" customFormat="1" ht="17.25" thickBot="1">
      <c r="A295" s="150" t="s">
        <v>291</v>
      </c>
      <c r="B295" s="150"/>
      <c r="C295" s="150"/>
      <c r="D295" s="150"/>
      <c r="E295" s="150"/>
      <c r="F295" s="150"/>
      <c r="G295" s="150"/>
      <c r="H295" s="150"/>
      <c r="I295" s="150"/>
      <c r="J295" s="150"/>
      <c r="K295" s="150"/>
      <c r="L295" s="150"/>
      <c r="M295" s="150"/>
      <c r="N295" s="150"/>
      <c r="O295" s="150"/>
      <c r="P295" s="151"/>
      <c r="Q295" s="121">
        <f>SUM(Q292:Q294)</f>
        <v>20000</v>
      </c>
      <c r="R295" s="45"/>
      <c r="S295" s="46"/>
      <c r="T295" s="46"/>
      <c r="U295" s="46"/>
    </row>
    <row r="296" spans="1:22" s="5" customFormat="1" ht="26.25" customHeight="1" thickBot="1">
      <c r="A296" s="148" t="s">
        <v>605</v>
      </c>
      <c r="B296" s="149"/>
      <c r="C296" s="149"/>
      <c r="D296" s="149"/>
      <c r="E296" s="149"/>
      <c r="F296" s="149"/>
      <c r="G296" s="149"/>
      <c r="H296" s="149"/>
      <c r="I296" s="149"/>
      <c r="J296" s="149"/>
      <c r="K296" s="149"/>
      <c r="L296" s="149"/>
      <c r="M296" s="149"/>
      <c r="N296" s="149"/>
      <c r="O296" s="149"/>
      <c r="P296" s="149"/>
      <c r="Q296" s="149"/>
      <c r="R296" s="149"/>
      <c r="S296" s="149"/>
      <c r="T296" s="149"/>
      <c r="U296" s="149"/>
    </row>
    <row r="297" spans="1:22" s="5" customFormat="1" ht="16.5">
      <c r="A297" s="162" t="s">
        <v>1</v>
      </c>
      <c r="B297" s="161" t="s">
        <v>2</v>
      </c>
      <c r="C297" s="159" t="s">
        <v>138</v>
      </c>
      <c r="D297" s="163" t="s">
        <v>137</v>
      </c>
      <c r="E297" s="144" t="s">
        <v>287</v>
      </c>
      <c r="F297" s="164" t="s">
        <v>4</v>
      </c>
      <c r="G297" s="142" t="s">
        <v>292</v>
      </c>
      <c r="H297" s="165" t="s">
        <v>5</v>
      </c>
      <c r="I297" s="166" t="s">
        <v>6</v>
      </c>
      <c r="J297" s="161" t="s">
        <v>7</v>
      </c>
      <c r="K297" s="161"/>
      <c r="L297" s="161"/>
      <c r="M297" s="161"/>
      <c r="N297" s="160" t="s">
        <v>8</v>
      </c>
      <c r="O297" s="161" t="s">
        <v>9</v>
      </c>
      <c r="P297" s="161" t="s">
        <v>10</v>
      </c>
      <c r="Q297" s="167" t="s">
        <v>11</v>
      </c>
      <c r="R297" s="168" t="s">
        <v>12</v>
      </c>
      <c r="S297" s="161" t="s">
        <v>13</v>
      </c>
      <c r="T297" s="161" t="s">
        <v>162</v>
      </c>
      <c r="U297" s="161" t="s">
        <v>14</v>
      </c>
    </row>
    <row r="298" spans="1:22" s="5" customFormat="1" ht="16.5">
      <c r="A298" s="162"/>
      <c r="B298" s="161"/>
      <c r="C298" s="159"/>
      <c r="D298" s="163"/>
      <c r="E298" s="145"/>
      <c r="F298" s="164"/>
      <c r="G298" s="143"/>
      <c r="H298" s="165"/>
      <c r="I298" s="166"/>
      <c r="J298" s="2" t="s">
        <v>15</v>
      </c>
      <c r="K298" s="2" t="s">
        <v>16</v>
      </c>
      <c r="L298" s="2" t="s">
        <v>17</v>
      </c>
      <c r="M298" s="38" t="s">
        <v>18</v>
      </c>
      <c r="N298" s="160"/>
      <c r="O298" s="161"/>
      <c r="P298" s="161"/>
      <c r="Q298" s="167"/>
      <c r="R298" s="168"/>
      <c r="S298" s="161"/>
      <c r="T298" s="161"/>
      <c r="U298" s="161"/>
    </row>
    <row r="299" spans="1:22" s="5" customFormat="1" ht="66">
      <c r="A299" s="27" t="s">
        <v>51</v>
      </c>
      <c r="B299" s="22">
        <v>1</v>
      </c>
      <c r="C299" s="56" t="s">
        <v>142</v>
      </c>
      <c r="D299" s="56" t="str">
        <f>VLOOKUP(C299,PDOT!$A$4:$B$11,2,0)</f>
        <v>Fortalecer los mecanismos de participación ciudadana en la gestión pública y en la implementación de proyectos de desarrollo, asegurando la transparencia y la rendición de cuentas de las autoridades locales.</v>
      </c>
      <c r="E299" s="11"/>
      <c r="F299" s="65" t="s">
        <v>513</v>
      </c>
      <c r="G299" s="11" t="s">
        <v>523</v>
      </c>
      <c r="H299" s="11" t="s">
        <v>360</v>
      </c>
      <c r="I299" s="27" t="str">
        <f>VLOOKUP(H299,PDOT!$B$28:$C$56,2,0)</f>
        <v>Porcentaje de adquisiciones, y procedimientos institucionales realizados vs Porcentaje de adquisiciones, y procedimientos institucionales terminados con éxito.</v>
      </c>
      <c r="J299" s="31">
        <v>0.5</v>
      </c>
      <c r="K299" s="31">
        <v>0.5</v>
      </c>
      <c r="L299" s="31"/>
      <c r="M299" s="36"/>
      <c r="N299" s="85" t="str">
        <f t="shared" ref="N299:N312" si="61">IF(J299,"ENERO",IF(K299,"ABRIL",IF(L299,"JULIO",IF(M299,"DICIEMBRE",0))))</f>
        <v>ENERO</v>
      </c>
      <c r="O299" s="85" t="str">
        <f t="shared" ref="O299:O312" si="62">IF(M299,"DICIEMBRE",IF(L299,"SEPTIEMBRE",IF(K299,"JUNIO",IF(J299,"MARZO",0))))</f>
        <v>JUNIO</v>
      </c>
      <c r="P299" s="22" t="s">
        <v>245</v>
      </c>
      <c r="Q299" s="125">
        <v>10000</v>
      </c>
      <c r="R299" s="42"/>
      <c r="S299" s="22" t="s">
        <v>43</v>
      </c>
      <c r="T299" s="22" t="s">
        <v>168</v>
      </c>
      <c r="U299" s="22" t="s">
        <v>205</v>
      </c>
    </row>
    <row r="300" spans="1:22" s="5" customFormat="1" ht="66">
      <c r="A300" s="27" t="s">
        <v>51</v>
      </c>
      <c r="B300" s="22">
        <v>2</v>
      </c>
      <c r="C300" s="56" t="s">
        <v>142</v>
      </c>
      <c r="D300" s="56" t="str">
        <f>VLOOKUP(C300,PDOT!$A$4:$B$11,2,0)</f>
        <v>Fortalecer los mecanismos de participación ciudadana en la gestión pública y en la implementación de proyectos de desarrollo, asegurando la transparencia y la rendición de cuentas de las autoridades locales.</v>
      </c>
      <c r="E300" s="11"/>
      <c r="F300" s="65" t="s">
        <v>514</v>
      </c>
      <c r="G300" s="11" t="s">
        <v>394</v>
      </c>
      <c r="H300" s="11" t="s">
        <v>360</v>
      </c>
      <c r="I300" s="27" t="str">
        <f>VLOOKUP(H300,PDOT!$B$28:$C$56,2,0)</f>
        <v>Porcentaje de adquisiciones, y procedimientos institucionales realizados vs Porcentaje de adquisiciones, y procedimientos institucionales terminados con éxito.</v>
      </c>
      <c r="J300" s="31">
        <v>0.25</v>
      </c>
      <c r="K300" s="31">
        <v>0.25</v>
      </c>
      <c r="L300" s="31">
        <v>0.25</v>
      </c>
      <c r="M300" s="36">
        <v>0.25</v>
      </c>
      <c r="N300" s="85" t="str">
        <f t="shared" si="61"/>
        <v>ENERO</v>
      </c>
      <c r="O300" s="85" t="str">
        <f t="shared" si="62"/>
        <v>DICIEMBRE</v>
      </c>
      <c r="P300" s="22" t="s">
        <v>245</v>
      </c>
      <c r="Q300" s="125">
        <v>50000</v>
      </c>
      <c r="R300" s="42"/>
      <c r="S300" s="22" t="s">
        <v>43</v>
      </c>
      <c r="T300" s="22" t="s">
        <v>168</v>
      </c>
      <c r="U300" s="22" t="s">
        <v>205</v>
      </c>
    </row>
    <row r="301" spans="1:22" s="5" customFormat="1" ht="66">
      <c r="A301" s="27" t="s">
        <v>51</v>
      </c>
      <c r="B301" s="22">
        <v>3</v>
      </c>
      <c r="C301" s="56" t="s">
        <v>142</v>
      </c>
      <c r="D301" s="56" t="str">
        <f>VLOOKUP(C301,PDOT!$A$4:$B$11,2,0)</f>
        <v>Fortalecer los mecanismos de participación ciudadana en la gestión pública y en la implementación de proyectos de desarrollo, asegurando la transparencia y la rendición de cuentas de las autoridades locales.</v>
      </c>
      <c r="E301" s="11"/>
      <c r="F301" s="65" t="s">
        <v>524</v>
      </c>
      <c r="G301" s="11" t="s">
        <v>527</v>
      </c>
      <c r="H301" s="11" t="s">
        <v>360</v>
      </c>
      <c r="I301" s="27" t="str">
        <f>VLOOKUP(H301,PDOT!$B$28:$C$56,2,0)</f>
        <v>Porcentaje de adquisiciones, y procedimientos institucionales realizados vs Porcentaje de adquisiciones, y procedimientos institucionales terminados con éxito.</v>
      </c>
      <c r="J301" s="31">
        <v>0.25</v>
      </c>
      <c r="K301" s="31">
        <v>0.25</v>
      </c>
      <c r="L301" s="31">
        <v>0.25</v>
      </c>
      <c r="M301" s="36">
        <v>0.25</v>
      </c>
      <c r="N301" s="85" t="str">
        <f t="shared" si="61"/>
        <v>ENERO</v>
      </c>
      <c r="O301" s="85" t="str">
        <f t="shared" si="62"/>
        <v>DICIEMBRE</v>
      </c>
      <c r="P301" s="22" t="s">
        <v>206</v>
      </c>
      <c r="Q301" s="125">
        <v>3000</v>
      </c>
      <c r="R301" s="42"/>
      <c r="S301" s="22" t="s">
        <v>43</v>
      </c>
      <c r="T301" s="22" t="s">
        <v>168</v>
      </c>
      <c r="U301" s="22" t="s">
        <v>205</v>
      </c>
    </row>
    <row r="302" spans="1:22" s="5" customFormat="1" ht="66">
      <c r="A302" s="27" t="s">
        <v>51</v>
      </c>
      <c r="B302" s="22">
        <v>4</v>
      </c>
      <c r="C302" s="56" t="s">
        <v>142</v>
      </c>
      <c r="D302" s="56" t="str">
        <f>VLOOKUP(C302,PDOT!$A$4:$B$11,2,0)</f>
        <v>Fortalecer los mecanismos de participación ciudadana en la gestión pública y en la implementación de proyectos de desarrollo, asegurando la transparencia y la rendición de cuentas de las autoridades locales.</v>
      </c>
      <c r="E302" s="11"/>
      <c r="F302" s="65" t="s">
        <v>526</v>
      </c>
      <c r="G302" s="11" t="s">
        <v>405</v>
      </c>
      <c r="H302" s="11" t="s">
        <v>360</v>
      </c>
      <c r="I302" s="27" t="str">
        <f>VLOOKUP(H302,PDOT!$B$28:$C$56,2,0)</f>
        <v>Porcentaje de adquisiciones, y procedimientos institucionales realizados vs Porcentaje de adquisiciones, y procedimientos institucionales terminados con éxito.</v>
      </c>
      <c r="J302" s="31">
        <v>0.5</v>
      </c>
      <c r="K302" s="31">
        <v>0.5</v>
      </c>
      <c r="L302" s="31"/>
      <c r="M302" s="36"/>
      <c r="N302" s="85" t="str">
        <f t="shared" si="61"/>
        <v>ENERO</v>
      </c>
      <c r="O302" s="85" t="str">
        <f t="shared" si="62"/>
        <v>JUNIO</v>
      </c>
      <c r="P302" s="22" t="s">
        <v>207</v>
      </c>
      <c r="Q302" s="125">
        <v>30000</v>
      </c>
      <c r="R302" s="42"/>
      <c r="S302" s="22" t="s">
        <v>43</v>
      </c>
      <c r="T302" s="22" t="s">
        <v>168</v>
      </c>
      <c r="U302" s="22" t="s">
        <v>205</v>
      </c>
    </row>
    <row r="303" spans="1:22" s="5" customFormat="1" ht="66">
      <c r="A303" s="27" t="s">
        <v>51</v>
      </c>
      <c r="B303" s="22">
        <v>5</v>
      </c>
      <c r="C303" s="56" t="s">
        <v>142</v>
      </c>
      <c r="D303" s="56" t="str">
        <f>VLOOKUP(C303,PDOT!$A$4:$B$11,2,0)</f>
        <v>Fortalecer los mecanismos de participación ciudadana en la gestión pública y en la implementación de proyectos de desarrollo, asegurando la transparencia y la rendición de cuentas de las autoridades locales.</v>
      </c>
      <c r="E303" s="11"/>
      <c r="F303" s="65" t="s">
        <v>525</v>
      </c>
      <c r="G303" s="11" t="s">
        <v>528</v>
      </c>
      <c r="H303" s="11" t="s">
        <v>360</v>
      </c>
      <c r="I303" s="27" t="str">
        <f>VLOOKUP(H303,PDOT!$B$28:$C$56,2,0)</f>
        <v>Porcentaje de adquisiciones, y procedimientos institucionales realizados vs Porcentaje de adquisiciones, y procedimientos institucionales terminados con éxito.</v>
      </c>
      <c r="J303" s="31">
        <v>0.25</v>
      </c>
      <c r="K303" s="31">
        <v>0.25</v>
      </c>
      <c r="L303" s="31">
        <v>0.25</v>
      </c>
      <c r="M303" s="36">
        <v>0.25</v>
      </c>
      <c r="N303" s="85" t="str">
        <f t="shared" si="61"/>
        <v>ENERO</v>
      </c>
      <c r="O303" s="85" t="str">
        <f t="shared" si="62"/>
        <v>DICIEMBRE</v>
      </c>
      <c r="P303" s="22" t="s">
        <v>213</v>
      </c>
      <c r="Q303" s="125">
        <v>20000</v>
      </c>
      <c r="R303" s="42"/>
      <c r="S303" s="22" t="s">
        <v>43</v>
      </c>
      <c r="T303" s="22" t="s">
        <v>168</v>
      </c>
      <c r="U303" s="22" t="s">
        <v>205</v>
      </c>
    </row>
    <row r="304" spans="1:22" s="5" customFormat="1" ht="66">
      <c r="A304" s="27" t="s">
        <v>51</v>
      </c>
      <c r="B304" s="22">
        <v>6</v>
      </c>
      <c r="C304" s="56" t="s">
        <v>142</v>
      </c>
      <c r="D304" s="56" t="str">
        <f>VLOOKUP(C304,PDOT!$A$4:$B$11,2,0)</f>
        <v>Fortalecer los mecanismos de participación ciudadana en la gestión pública y en la implementación de proyectos de desarrollo, asegurando la transparencia y la rendición de cuentas de las autoridades locales.</v>
      </c>
      <c r="E304" s="11"/>
      <c r="F304" s="65" t="s">
        <v>529</v>
      </c>
      <c r="G304" s="11" t="s">
        <v>405</v>
      </c>
      <c r="H304" s="11" t="s">
        <v>360</v>
      </c>
      <c r="I304" s="27" t="str">
        <f>VLOOKUP(H304,PDOT!$B$28:$C$56,2,0)</f>
        <v>Porcentaje de adquisiciones, y procedimientos institucionales realizados vs Porcentaje de adquisiciones, y procedimientos institucionales terminados con éxito.</v>
      </c>
      <c r="J304" s="31">
        <v>0.5</v>
      </c>
      <c r="K304" s="31">
        <v>0.5</v>
      </c>
      <c r="L304" s="31"/>
      <c r="M304" s="36"/>
      <c r="N304" s="85" t="str">
        <f t="shared" si="61"/>
        <v>ENERO</v>
      </c>
      <c r="O304" s="85" t="str">
        <f t="shared" si="62"/>
        <v>JUNIO</v>
      </c>
      <c r="P304" s="22" t="s">
        <v>213</v>
      </c>
      <c r="Q304" s="125">
        <v>80000</v>
      </c>
      <c r="R304" s="42"/>
      <c r="S304" s="22" t="s">
        <v>43</v>
      </c>
      <c r="T304" s="22" t="s">
        <v>168</v>
      </c>
      <c r="U304" s="22" t="s">
        <v>205</v>
      </c>
    </row>
    <row r="305" spans="1:21" s="5" customFormat="1" ht="66">
      <c r="A305" s="27" t="s">
        <v>51</v>
      </c>
      <c r="B305" s="22">
        <v>7</v>
      </c>
      <c r="C305" s="56" t="s">
        <v>142</v>
      </c>
      <c r="D305" s="56" t="str">
        <f>VLOOKUP(C305,PDOT!$A$4:$B$11,2,0)</f>
        <v>Fortalecer los mecanismos de participación ciudadana en la gestión pública y en la implementación de proyectos de desarrollo, asegurando la transparencia y la rendición de cuentas de las autoridades locales.</v>
      </c>
      <c r="E305" s="11"/>
      <c r="F305" s="65" t="s">
        <v>530</v>
      </c>
      <c r="G305" s="11" t="s">
        <v>531</v>
      </c>
      <c r="H305" s="11" t="s">
        <v>360</v>
      </c>
      <c r="I305" s="27" t="str">
        <f>VLOOKUP(H305,PDOT!$B$28:$C$56,2,0)</f>
        <v>Porcentaje de adquisiciones, y procedimientos institucionales realizados vs Porcentaje de adquisiciones, y procedimientos institucionales terminados con éxito.</v>
      </c>
      <c r="J305" s="31">
        <v>0.5</v>
      </c>
      <c r="K305" s="31">
        <v>0.5</v>
      </c>
      <c r="L305" s="31"/>
      <c r="M305" s="36"/>
      <c r="N305" s="85" t="str">
        <f t="shared" si="61"/>
        <v>ENERO</v>
      </c>
      <c r="O305" s="85" t="str">
        <f t="shared" si="62"/>
        <v>JUNIO</v>
      </c>
      <c r="P305" s="22" t="s">
        <v>245</v>
      </c>
      <c r="Q305" s="125">
        <v>150000</v>
      </c>
      <c r="R305" s="42"/>
      <c r="S305" s="22" t="s">
        <v>43</v>
      </c>
      <c r="T305" s="22" t="s">
        <v>168</v>
      </c>
      <c r="U305" s="22" t="s">
        <v>205</v>
      </c>
    </row>
    <row r="306" spans="1:21" s="5" customFormat="1" ht="66">
      <c r="A306" s="27" t="s">
        <v>51</v>
      </c>
      <c r="B306" s="22">
        <v>8</v>
      </c>
      <c r="C306" s="56" t="s">
        <v>142</v>
      </c>
      <c r="D306" s="56" t="str">
        <f>VLOOKUP(C306,PDOT!$A$4:$B$11,2,0)</f>
        <v>Fortalecer los mecanismos de participación ciudadana en la gestión pública y en la implementación de proyectos de desarrollo, asegurando la transparencia y la rendición de cuentas de las autoridades locales.</v>
      </c>
      <c r="E306" s="11"/>
      <c r="F306" s="65" t="s">
        <v>532</v>
      </c>
      <c r="G306" s="11" t="s">
        <v>534</v>
      </c>
      <c r="H306" s="11" t="s">
        <v>360</v>
      </c>
      <c r="I306" s="27" t="str">
        <f>VLOOKUP(H306,PDOT!$B$28:$C$56,2,0)</f>
        <v>Porcentaje de adquisiciones, y procedimientos institucionales realizados vs Porcentaje de adquisiciones, y procedimientos institucionales terminados con éxito.</v>
      </c>
      <c r="J306" s="31">
        <v>0.5</v>
      </c>
      <c r="K306" s="31">
        <v>0.5</v>
      </c>
      <c r="L306" s="31"/>
      <c r="M306" s="36"/>
      <c r="N306" s="85" t="str">
        <f t="shared" si="61"/>
        <v>ENERO</v>
      </c>
      <c r="O306" s="85" t="str">
        <f t="shared" si="62"/>
        <v>JUNIO</v>
      </c>
      <c r="P306" s="22" t="s">
        <v>245</v>
      </c>
      <c r="Q306" s="125">
        <v>70000</v>
      </c>
      <c r="R306" s="42"/>
      <c r="S306" s="22" t="s">
        <v>43</v>
      </c>
      <c r="T306" s="22" t="s">
        <v>168</v>
      </c>
      <c r="U306" s="22" t="s">
        <v>205</v>
      </c>
    </row>
    <row r="307" spans="1:21" s="5" customFormat="1" ht="66">
      <c r="A307" s="27" t="s">
        <v>51</v>
      </c>
      <c r="B307" s="22">
        <v>9</v>
      </c>
      <c r="C307" s="56" t="s">
        <v>142</v>
      </c>
      <c r="D307" s="56" t="str">
        <f>VLOOKUP(C307,PDOT!$A$4:$B$11,2,0)</f>
        <v>Fortalecer los mecanismos de participación ciudadana en la gestión pública y en la implementación de proyectos de desarrollo, asegurando la transparencia y la rendición de cuentas de las autoridades locales.</v>
      </c>
      <c r="E307" s="11"/>
      <c r="F307" s="65" t="s">
        <v>533</v>
      </c>
      <c r="G307" s="11" t="s">
        <v>535</v>
      </c>
      <c r="H307" s="11" t="s">
        <v>360</v>
      </c>
      <c r="I307" s="27" t="str">
        <f>VLOOKUP(H307,PDOT!$B$28:$C$56,2,0)</f>
        <v>Porcentaje de adquisiciones, y procedimientos institucionales realizados vs Porcentaje de adquisiciones, y procedimientos institucionales terminados con éxito.</v>
      </c>
      <c r="J307" s="31">
        <v>0.5</v>
      </c>
      <c r="K307" s="31">
        <v>0.5</v>
      </c>
      <c r="L307" s="31"/>
      <c r="M307" s="36"/>
      <c r="N307" s="85" t="str">
        <f t="shared" si="61"/>
        <v>ENERO</v>
      </c>
      <c r="O307" s="85" t="str">
        <f t="shared" si="62"/>
        <v>JUNIO</v>
      </c>
      <c r="P307" s="22" t="s">
        <v>203</v>
      </c>
      <c r="Q307" s="125">
        <v>170000</v>
      </c>
      <c r="R307" s="42"/>
      <c r="S307" s="22" t="s">
        <v>43</v>
      </c>
      <c r="T307" s="22" t="s">
        <v>168</v>
      </c>
      <c r="U307" s="22" t="s">
        <v>205</v>
      </c>
    </row>
    <row r="308" spans="1:21" s="5" customFormat="1" ht="66">
      <c r="A308" s="27" t="s">
        <v>51</v>
      </c>
      <c r="B308" s="22">
        <v>10</v>
      </c>
      <c r="C308" s="56" t="s">
        <v>142</v>
      </c>
      <c r="D308" s="56" t="str">
        <f>VLOOKUP(C308,PDOT!$A$4:$B$11,2,0)</f>
        <v>Fortalecer los mecanismos de participación ciudadana en la gestión pública y en la implementación de proyectos de desarrollo, asegurando la transparencia y la rendición de cuentas de las autoridades locales.</v>
      </c>
      <c r="E308" s="11"/>
      <c r="F308" s="65" t="s">
        <v>520</v>
      </c>
      <c r="G308" s="11" t="s">
        <v>468</v>
      </c>
      <c r="H308" s="11" t="s">
        <v>360</v>
      </c>
      <c r="I308" s="27" t="str">
        <f>VLOOKUP(H308,PDOT!$B$28:$C$56,2,0)</f>
        <v>Porcentaje de adquisiciones, y procedimientos institucionales realizados vs Porcentaje de adquisiciones, y procedimientos institucionales terminados con éxito.</v>
      </c>
      <c r="J308" s="31">
        <v>0.25</v>
      </c>
      <c r="K308" s="31">
        <v>0.5</v>
      </c>
      <c r="L308" s="31">
        <v>0.25</v>
      </c>
      <c r="M308" s="36"/>
      <c r="N308" s="85" t="str">
        <f t="shared" si="61"/>
        <v>ENERO</v>
      </c>
      <c r="O308" s="85" t="str">
        <f t="shared" si="62"/>
        <v>SEPTIEMBRE</v>
      </c>
      <c r="P308" s="22" t="s">
        <v>204</v>
      </c>
      <c r="Q308" s="125">
        <v>3000</v>
      </c>
      <c r="R308" s="42"/>
      <c r="S308" s="22" t="s">
        <v>42</v>
      </c>
      <c r="T308" s="22" t="s">
        <v>168</v>
      </c>
      <c r="U308" s="22" t="s">
        <v>169</v>
      </c>
    </row>
    <row r="309" spans="1:21" s="5" customFormat="1" ht="66">
      <c r="A309" s="27" t="s">
        <v>51</v>
      </c>
      <c r="B309" s="22">
        <v>11</v>
      </c>
      <c r="C309" s="56" t="s">
        <v>142</v>
      </c>
      <c r="D309" s="56" t="str">
        <f>VLOOKUP(C309,PDOT!$A$4:$B$11,2,0)</f>
        <v>Fortalecer los mecanismos de participación ciudadana en la gestión pública y en la implementación de proyectos de desarrollo, asegurando la transparencia y la rendición de cuentas de las autoridades locales.</v>
      </c>
      <c r="E309" s="11"/>
      <c r="F309" s="65" t="s">
        <v>521</v>
      </c>
      <c r="G309" s="11" t="s">
        <v>519</v>
      </c>
      <c r="H309" s="11" t="s">
        <v>360</v>
      </c>
      <c r="I309" s="27" t="str">
        <f>VLOOKUP(H309,PDOT!$B$28:$C$56,2,0)</f>
        <v>Porcentaje de adquisiciones, y procedimientos institucionales realizados vs Porcentaje de adquisiciones, y procedimientos institucionales terminados con éxito.</v>
      </c>
      <c r="J309" s="31">
        <v>0.25</v>
      </c>
      <c r="K309" s="31">
        <v>0.5</v>
      </c>
      <c r="L309" s="31">
        <v>0.25</v>
      </c>
      <c r="M309" s="36"/>
      <c r="N309" s="85" t="str">
        <f t="shared" si="61"/>
        <v>ENERO</v>
      </c>
      <c r="O309" s="85" t="str">
        <f t="shared" si="62"/>
        <v>SEPTIEMBRE</v>
      </c>
      <c r="P309" s="22" t="s">
        <v>204</v>
      </c>
      <c r="Q309" s="125">
        <v>4500</v>
      </c>
      <c r="R309" s="42"/>
      <c r="S309" s="22" t="s">
        <v>42</v>
      </c>
      <c r="T309" s="22" t="s">
        <v>168</v>
      </c>
      <c r="U309" s="22" t="s">
        <v>169</v>
      </c>
    </row>
    <row r="310" spans="1:21" s="5" customFormat="1" ht="66">
      <c r="A310" s="27" t="s">
        <v>51</v>
      </c>
      <c r="B310" s="22">
        <v>12</v>
      </c>
      <c r="C310" s="56" t="s">
        <v>142</v>
      </c>
      <c r="D310" s="56" t="str">
        <f>VLOOKUP(C310,PDOT!$A$4:$B$11,2,0)</f>
        <v>Fortalecer los mecanismos de participación ciudadana en la gestión pública y en la implementación de proyectos de desarrollo, asegurando la transparencia y la rendición de cuentas de las autoridades locales.</v>
      </c>
      <c r="E310" s="11"/>
      <c r="F310" s="65" t="s">
        <v>536</v>
      </c>
      <c r="G310" s="11" t="s">
        <v>309</v>
      </c>
      <c r="H310" s="11" t="s">
        <v>360</v>
      </c>
      <c r="I310" s="27" t="str">
        <f>VLOOKUP(H310,PDOT!$B$28:$C$56,2,0)</f>
        <v>Porcentaje de adquisiciones, y procedimientos institucionales realizados vs Porcentaje de adquisiciones, y procedimientos institucionales terminados con éxito.</v>
      </c>
      <c r="J310" s="31">
        <v>0.25</v>
      </c>
      <c r="K310" s="31">
        <v>0.5</v>
      </c>
      <c r="L310" s="31">
        <v>0.25</v>
      </c>
      <c r="M310" s="36"/>
      <c r="N310" s="85" t="str">
        <f t="shared" si="61"/>
        <v>ENERO</v>
      </c>
      <c r="O310" s="85" t="str">
        <f t="shared" si="62"/>
        <v>SEPTIEMBRE</v>
      </c>
      <c r="P310" s="22" t="s">
        <v>203</v>
      </c>
      <c r="Q310" s="125">
        <v>6000</v>
      </c>
      <c r="R310" s="42"/>
      <c r="S310" s="22" t="s">
        <v>43</v>
      </c>
      <c r="T310" s="22" t="s">
        <v>168</v>
      </c>
      <c r="U310" s="22" t="s">
        <v>205</v>
      </c>
    </row>
    <row r="311" spans="1:21" s="5" customFormat="1" ht="66">
      <c r="A311" s="27" t="s">
        <v>51</v>
      </c>
      <c r="B311" s="22">
        <v>13</v>
      </c>
      <c r="C311" s="56" t="s">
        <v>142</v>
      </c>
      <c r="D311" s="56" t="str">
        <f>VLOOKUP(C311,PDOT!$A$4:$B$11,2,0)</f>
        <v>Fortalecer los mecanismos de participación ciudadana en la gestión pública y en la implementación de proyectos de desarrollo, asegurando la transparencia y la rendición de cuentas de las autoridades locales.</v>
      </c>
      <c r="E311" s="11"/>
      <c r="F311" s="65" t="s">
        <v>537</v>
      </c>
      <c r="G311" s="11" t="s">
        <v>512</v>
      </c>
      <c r="H311" s="11" t="s">
        <v>360</v>
      </c>
      <c r="I311" s="27" t="str">
        <f>VLOOKUP(H311,PDOT!$B$28:$C$56,2,0)</f>
        <v>Porcentaje de adquisiciones, y procedimientos institucionales realizados vs Porcentaje de adquisiciones, y procedimientos institucionales terminados con éxito.</v>
      </c>
      <c r="J311" s="31">
        <v>0.25</v>
      </c>
      <c r="K311" s="31">
        <v>0.5</v>
      </c>
      <c r="L311" s="31">
        <v>0.25</v>
      </c>
      <c r="M311" s="36"/>
      <c r="N311" s="85" t="str">
        <f t="shared" ref="N311" si="63">IF(J311,"ENERO",IF(K311,"ABRIL",IF(L311,"JULIO",IF(M311,"DICIEMBRE",0))))</f>
        <v>ENERO</v>
      </c>
      <c r="O311" s="85" t="str">
        <f t="shared" ref="O311" si="64">IF(M311,"DICIEMBRE",IF(L311,"SEPTIEMBRE",IF(K311,"JUNIO",IF(J311,"MARZO",0))))</f>
        <v>SEPTIEMBRE</v>
      </c>
      <c r="P311" s="22" t="s">
        <v>203</v>
      </c>
      <c r="Q311" s="125">
        <v>4000</v>
      </c>
      <c r="R311" s="42"/>
      <c r="S311" s="22" t="s">
        <v>43</v>
      </c>
      <c r="T311" s="22" t="s">
        <v>168</v>
      </c>
      <c r="U311" s="22" t="s">
        <v>205</v>
      </c>
    </row>
    <row r="312" spans="1:21" s="5" customFormat="1" ht="66">
      <c r="A312" s="27" t="s">
        <v>51</v>
      </c>
      <c r="B312" s="22">
        <v>14</v>
      </c>
      <c r="C312" s="56" t="s">
        <v>142</v>
      </c>
      <c r="D312" s="56" t="str">
        <f>VLOOKUP(C312,PDOT!$A$4:$B$11,2,0)</f>
        <v>Fortalecer los mecanismos de participación ciudadana en la gestión pública y en la implementación de proyectos de desarrollo, asegurando la transparencia y la rendición de cuentas de las autoridades locales.</v>
      </c>
      <c r="E312" s="11"/>
      <c r="F312" s="65" t="s">
        <v>538</v>
      </c>
      <c r="G312" s="11" t="s">
        <v>404</v>
      </c>
      <c r="H312" s="11" t="s">
        <v>360</v>
      </c>
      <c r="I312" s="27" t="str">
        <f>VLOOKUP(H312,PDOT!$B$28:$C$56,2,0)</f>
        <v>Porcentaje de adquisiciones, y procedimientos institucionales realizados vs Porcentaje de adquisiciones, y procedimientos institucionales terminados con éxito.</v>
      </c>
      <c r="J312" s="31">
        <v>0.25</v>
      </c>
      <c r="K312" s="31">
        <v>0.5</v>
      </c>
      <c r="L312" s="31">
        <v>0.25</v>
      </c>
      <c r="M312" s="36"/>
      <c r="N312" s="85" t="str">
        <f t="shared" si="61"/>
        <v>ENERO</v>
      </c>
      <c r="O312" s="85" t="str">
        <f t="shared" si="62"/>
        <v>SEPTIEMBRE</v>
      </c>
      <c r="P312" s="22" t="s">
        <v>203</v>
      </c>
      <c r="Q312" s="125">
        <v>20000</v>
      </c>
      <c r="R312" s="42"/>
      <c r="S312" s="22" t="s">
        <v>43</v>
      </c>
      <c r="T312" s="22" t="s">
        <v>168</v>
      </c>
      <c r="U312" s="22" t="s">
        <v>205</v>
      </c>
    </row>
    <row r="313" spans="1:21" s="5" customFormat="1" ht="17.25" thickBot="1">
      <c r="A313" s="150" t="s">
        <v>20</v>
      </c>
      <c r="B313" s="150"/>
      <c r="C313" s="150"/>
      <c r="D313" s="150"/>
      <c r="E313" s="150"/>
      <c r="F313" s="150"/>
      <c r="G313" s="150"/>
      <c r="H313" s="150"/>
      <c r="I313" s="150"/>
      <c r="J313" s="150"/>
      <c r="K313" s="150"/>
      <c r="L313" s="150"/>
      <c r="M313" s="150"/>
      <c r="N313" s="150"/>
      <c r="O313" s="150"/>
      <c r="P313" s="151"/>
      <c r="Q313" s="121">
        <f>+SUM((Q299:Q312))</f>
        <v>620500</v>
      </c>
      <c r="R313" s="45">
        <v>750000</v>
      </c>
      <c r="S313" s="50">
        <v>630500</v>
      </c>
      <c r="T313" s="24"/>
      <c r="U313" s="50">
        <f>+S313-Q314</f>
        <v>-10000</v>
      </c>
    </row>
    <row r="314" spans="1:21" s="5" customFormat="1" ht="17.25" thickBot="1">
      <c r="A314" s="120"/>
      <c r="B314" s="120"/>
      <c r="C314" s="120"/>
      <c r="D314" s="120"/>
      <c r="E314" s="120"/>
      <c r="F314" s="120"/>
      <c r="G314" s="120"/>
      <c r="H314" s="120"/>
      <c r="I314" s="120"/>
      <c r="J314" s="120"/>
      <c r="K314" s="120"/>
      <c r="L314" s="120"/>
      <c r="M314" s="120"/>
      <c r="N314" s="120"/>
      <c r="O314" s="120"/>
      <c r="P314" s="120"/>
      <c r="Q314" s="134">
        <f>+Q313+Q295</f>
        <v>640500</v>
      </c>
      <c r="R314" s="135"/>
      <c r="S314" s="136"/>
      <c r="T314" s="137"/>
      <c r="U314" s="136"/>
    </row>
    <row r="315" spans="1:21" s="5" customFormat="1" ht="26.25" customHeight="1" thickBot="1">
      <c r="A315" s="148" t="s">
        <v>604</v>
      </c>
      <c r="B315" s="149"/>
      <c r="C315" s="149"/>
      <c r="D315" s="149"/>
      <c r="E315" s="149"/>
      <c r="F315" s="149"/>
      <c r="G315" s="149"/>
      <c r="H315" s="149"/>
      <c r="I315" s="149"/>
      <c r="J315" s="149"/>
      <c r="K315" s="149"/>
      <c r="L315" s="149"/>
      <c r="M315" s="149"/>
      <c r="N315" s="149"/>
      <c r="O315" s="149"/>
      <c r="P315" s="149"/>
      <c r="Q315" s="149"/>
      <c r="R315" s="149"/>
      <c r="S315" s="149"/>
      <c r="T315" s="149"/>
      <c r="U315" s="149"/>
    </row>
    <row r="316" spans="1:21" s="5" customFormat="1" ht="16.5">
      <c r="A316" s="162" t="s">
        <v>1</v>
      </c>
      <c r="B316" s="161" t="s">
        <v>2</v>
      </c>
      <c r="C316" s="159" t="s">
        <v>138</v>
      </c>
      <c r="D316" s="163" t="s">
        <v>137</v>
      </c>
      <c r="E316" s="144" t="s">
        <v>287</v>
      </c>
      <c r="F316" s="164" t="s">
        <v>4</v>
      </c>
      <c r="G316" s="142" t="s">
        <v>292</v>
      </c>
      <c r="H316" s="165" t="s">
        <v>5</v>
      </c>
      <c r="I316" s="166" t="s">
        <v>6</v>
      </c>
      <c r="J316" s="161" t="s">
        <v>7</v>
      </c>
      <c r="K316" s="161"/>
      <c r="L316" s="161"/>
      <c r="M316" s="161"/>
      <c r="N316" s="160" t="s">
        <v>8</v>
      </c>
      <c r="O316" s="161" t="s">
        <v>9</v>
      </c>
      <c r="P316" s="161" t="s">
        <v>10</v>
      </c>
      <c r="Q316" s="167" t="s">
        <v>11</v>
      </c>
      <c r="R316" s="168" t="s">
        <v>12</v>
      </c>
      <c r="S316" s="161" t="s">
        <v>13</v>
      </c>
      <c r="T316" s="161" t="s">
        <v>162</v>
      </c>
      <c r="U316" s="161" t="s">
        <v>14</v>
      </c>
    </row>
    <row r="317" spans="1:21" s="5" customFormat="1" ht="16.5">
      <c r="A317" s="162"/>
      <c r="B317" s="161"/>
      <c r="C317" s="159"/>
      <c r="D317" s="163"/>
      <c r="E317" s="145"/>
      <c r="F317" s="164"/>
      <c r="G317" s="143"/>
      <c r="H317" s="165"/>
      <c r="I317" s="166"/>
      <c r="J317" s="2" t="s">
        <v>15</v>
      </c>
      <c r="K317" s="2" t="s">
        <v>16</v>
      </c>
      <c r="L317" s="2" t="s">
        <v>17</v>
      </c>
      <c r="M317" s="38" t="s">
        <v>18</v>
      </c>
      <c r="N317" s="160"/>
      <c r="O317" s="161"/>
      <c r="P317" s="161"/>
      <c r="Q317" s="167"/>
      <c r="R317" s="168"/>
      <c r="S317" s="161"/>
      <c r="T317" s="161"/>
      <c r="U317" s="161"/>
    </row>
    <row r="318" spans="1:21" s="5" customFormat="1" ht="82.5">
      <c r="A318" s="27" t="s">
        <v>51</v>
      </c>
      <c r="B318" s="22">
        <v>1</v>
      </c>
      <c r="C318" s="56" t="s">
        <v>142</v>
      </c>
      <c r="D318" s="56" t="str">
        <f>VLOOKUP(C318,PDOT!$A$4:$B$11,2,0)</f>
        <v>Fortalecer los mecanismos de participación ciudadana en la gestión pública y en la implementación de proyectos de desarrollo, asegurando la transparencia y la rendición de cuentas de las autoridades locales.</v>
      </c>
      <c r="E318" s="11"/>
      <c r="F318" s="65" t="s">
        <v>541</v>
      </c>
      <c r="G318" s="11" t="s">
        <v>539</v>
      </c>
      <c r="H318" s="11" t="s">
        <v>360</v>
      </c>
      <c r="I318" s="27" t="str">
        <f>VLOOKUP(H318,PDOT!$B$28:$C$56,2,0)</f>
        <v>Porcentaje de adquisiciones, y procedimientos institucionales realizados vs Porcentaje de adquisiciones, y procedimientos institucionales terminados con éxito.</v>
      </c>
      <c r="J318" s="31">
        <v>0.25</v>
      </c>
      <c r="K318" s="31">
        <v>0.25</v>
      </c>
      <c r="L318" s="31">
        <v>0.25</v>
      </c>
      <c r="M318" s="36">
        <v>0.25</v>
      </c>
      <c r="N318" s="85" t="str">
        <f t="shared" ref="N318:N327" si="65">IF(J318,"ENERO",IF(K318,"ABRIL",IF(L318,"JULIO",IF(M318,"DICIEMBRE",0))))</f>
        <v>ENERO</v>
      </c>
      <c r="O318" s="85" t="str">
        <f t="shared" ref="O318:O327" si="66">IF(M318,"DICIEMBRE",IF(L318,"SEPTIEMBRE",IF(K318,"JUNIO",IF(J318,"MARZO",0))))</f>
        <v>DICIEMBRE</v>
      </c>
      <c r="P318" s="18" t="s">
        <v>246</v>
      </c>
      <c r="Q318" s="127">
        <v>10000</v>
      </c>
      <c r="R318" s="42"/>
      <c r="S318" s="22" t="s">
        <v>44</v>
      </c>
      <c r="T318" s="22" t="s">
        <v>168</v>
      </c>
      <c r="U318" s="22" t="s">
        <v>169</v>
      </c>
    </row>
    <row r="319" spans="1:21" s="5" customFormat="1" ht="66">
      <c r="A319" s="27" t="s">
        <v>51</v>
      </c>
      <c r="B319" s="22">
        <v>2</v>
      </c>
      <c r="C319" s="56" t="s">
        <v>136</v>
      </c>
      <c r="D319" s="56" t="str">
        <f>VLOOKUP(C319,PDOT!$A$4:$B$11,2,0)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19" s="11"/>
      <c r="F319" s="65" t="s">
        <v>208</v>
      </c>
      <c r="G319" s="11" t="s">
        <v>540</v>
      </c>
      <c r="H319" s="11" t="s">
        <v>360</v>
      </c>
      <c r="I319" s="27" t="str">
        <f>VLOOKUP(H319,PDOT!$B$28:$C$56,2,0)</f>
        <v>Porcentaje de adquisiciones, y procedimientos institucionales realizados vs Porcentaje de adquisiciones, y procedimientos institucionales terminados con éxito.</v>
      </c>
      <c r="J319" s="31">
        <v>0.25</v>
      </c>
      <c r="K319" s="31">
        <v>0.25</v>
      </c>
      <c r="L319" s="31">
        <v>0.25</v>
      </c>
      <c r="M319" s="36">
        <v>0.25</v>
      </c>
      <c r="N319" s="85" t="str">
        <f t="shared" si="65"/>
        <v>ENERO</v>
      </c>
      <c r="O319" s="85" t="str">
        <f t="shared" si="66"/>
        <v>DICIEMBRE</v>
      </c>
      <c r="P319" s="18" t="s">
        <v>247</v>
      </c>
      <c r="Q319" s="127">
        <v>100000</v>
      </c>
      <c r="R319" s="42"/>
      <c r="S319" s="22" t="s">
        <v>44</v>
      </c>
      <c r="T319" s="22" t="s">
        <v>168</v>
      </c>
      <c r="U319" s="22" t="s">
        <v>169</v>
      </c>
    </row>
    <row r="320" spans="1:21" s="5" customFormat="1" ht="66">
      <c r="A320" s="27" t="s">
        <v>51</v>
      </c>
      <c r="B320" s="22">
        <v>3</v>
      </c>
      <c r="C320" s="56" t="s">
        <v>142</v>
      </c>
      <c r="D320" s="56" t="str">
        <f>VLOOKUP(C320,PDOT!$A$4:$B$11,2,0)</f>
        <v>Fortalecer los mecanismos de participación ciudadana en la gestión pública y en la implementación de proyectos de desarrollo, asegurando la transparencia y la rendición de cuentas de las autoridades locales.</v>
      </c>
      <c r="E320" s="11"/>
      <c r="F320" s="65" t="s">
        <v>228</v>
      </c>
      <c r="G320" s="11" t="s">
        <v>505</v>
      </c>
      <c r="H320" s="11" t="s">
        <v>360</v>
      </c>
      <c r="I320" s="27" t="str">
        <f>VLOOKUP(H320,PDOT!$B$28:$C$56,2,0)</f>
        <v>Porcentaje de adquisiciones, y procedimientos institucionales realizados vs Porcentaje de adquisiciones, y procedimientos institucionales terminados con éxito.</v>
      </c>
      <c r="J320" s="31">
        <v>0.25</v>
      </c>
      <c r="K320" s="31">
        <v>0.25</v>
      </c>
      <c r="L320" s="31">
        <v>0.25</v>
      </c>
      <c r="M320" s="36">
        <v>0.25</v>
      </c>
      <c r="N320" s="85" t="str">
        <f t="shared" si="65"/>
        <v>ENERO</v>
      </c>
      <c r="O320" s="85" t="str">
        <f t="shared" si="66"/>
        <v>DICIEMBRE</v>
      </c>
      <c r="P320" s="18" t="s">
        <v>248</v>
      </c>
      <c r="Q320" s="127">
        <v>7100</v>
      </c>
      <c r="R320" s="42"/>
      <c r="S320" s="22" t="s">
        <v>44</v>
      </c>
      <c r="T320" s="22" t="s">
        <v>168</v>
      </c>
      <c r="U320" s="22" t="s">
        <v>169</v>
      </c>
    </row>
    <row r="321" spans="1:26" s="5" customFormat="1" ht="66">
      <c r="A321" s="27" t="s">
        <v>51</v>
      </c>
      <c r="B321" s="22">
        <v>4</v>
      </c>
      <c r="C321" s="56" t="s">
        <v>142</v>
      </c>
      <c r="D321" s="56" t="str">
        <f>VLOOKUP(C321,PDOT!$A$4:$B$11,2,0)</f>
        <v>Fortalecer los mecanismos de participación ciudadana en la gestión pública y en la implementación de proyectos de desarrollo, asegurando la transparencia y la rendición de cuentas de las autoridades locales.</v>
      </c>
      <c r="E321" s="11"/>
      <c r="F321" s="65" t="s">
        <v>209</v>
      </c>
      <c r="G321" s="11" t="s">
        <v>404</v>
      </c>
      <c r="H321" s="11" t="s">
        <v>360</v>
      </c>
      <c r="I321" s="27" t="str">
        <f>VLOOKUP(H321,PDOT!$B$28:$C$56,2,0)</f>
        <v>Porcentaje de adquisiciones, y procedimientos institucionales realizados vs Porcentaje de adquisiciones, y procedimientos institucionales terminados con éxito.</v>
      </c>
      <c r="J321" s="31">
        <v>0.25</v>
      </c>
      <c r="K321" s="31">
        <v>0.5</v>
      </c>
      <c r="L321" s="31">
        <v>0.25</v>
      </c>
      <c r="M321" s="36"/>
      <c r="N321" s="85" t="str">
        <f t="shared" si="65"/>
        <v>ENERO</v>
      </c>
      <c r="O321" s="85" t="str">
        <f t="shared" si="66"/>
        <v>SEPTIEMBRE</v>
      </c>
      <c r="P321" s="18" t="s">
        <v>249</v>
      </c>
      <c r="Q321" s="127">
        <v>6500</v>
      </c>
      <c r="R321" s="42"/>
      <c r="S321" s="22" t="s">
        <v>44</v>
      </c>
      <c r="T321" s="22" t="s">
        <v>168</v>
      </c>
      <c r="U321" s="22" t="s">
        <v>169</v>
      </c>
    </row>
    <row r="322" spans="1:26" s="5" customFormat="1" ht="66">
      <c r="A322" s="27" t="s">
        <v>51</v>
      </c>
      <c r="B322" s="22">
        <v>5</v>
      </c>
      <c r="C322" s="56" t="s">
        <v>142</v>
      </c>
      <c r="D322" s="56" t="str">
        <f>VLOOKUP(C322,PDOT!$A$4:$B$11,2,0)</f>
        <v>Fortalecer los mecanismos de participación ciudadana en la gestión pública y en la implementación de proyectos de desarrollo, asegurando la transparencia y la rendición de cuentas de las autoridades locales.</v>
      </c>
      <c r="E322" s="11"/>
      <c r="F322" s="65" t="s">
        <v>542</v>
      </c>
      <c r="G322" s="11" t="s">
        <v>505</v>
      </c>
      <c r="H322" s="11" t="s">
        <v>360</v>
      </c>
      <c r="I322" s="27" t="str">
        <f>VLOOKUP(H322,PDOT!$B$28:$C$56,2,0)</f>
        <v>Porcentaje de adquisiciones, y procedimientos institucionales realizados vs Porcentaje de adquisiciones, y procedimientos institucionales terminados con éxito.</v>
      </c>
      <c r="J322" s="31">
        <v>0.25</v>
      </c>
      <c r="K322" s="31">
        <v>0.25</v>
      </c>
      <c r="L322" s="31">
        <v>0.25</v>
      </c>
      <c r="M322" s="36">
        <v>0.25</v>
      </c>
      <c r="N322" s="85" t="str">
        <f t="shared" si="65"/>
        <v>ENERO</v>
      </c>
      <c r="O322" s="85" t="str">
        <f t="shared" si="66"/>
        <v>DICIEMBRE</v>
      </c>
      <c r="P322" s="18" t="s">
        <v>248</v>
      </c>
      <c r="Q322" s="127">
        <v>5000</v>
      </c>
      <c r="R322" s="42"/>
      <c r="S322" s="22" t="s">
        <v>44</v>
      </c>
      <c r="T322" s="22" t="s">
        <v>168</v>
      </c>
      <c r="U322" s="22" t="s">
        <v>169</v>
      </c>
      <c r="V322" s="77"/>
    </row>
    <row r="323" spans="1:26" s="5" customFormat="1" ht="66">
      <c r="A323" s="27" t="s">
        <v>51</v>
      </c>
      <c r="B323" s="22">
        <v>6</v>
      </c>
      <c r="C323" s="56" t="s">
        <v>142</v>
      </c>
      <c r="D323" s="56" t="str">
        <f>VLOOKUP(C323,PDOT!$A$4:$B$11,2,0)</f>
        <v>Fortalecer los mecanismos de participación ciudadana en la gestión pública y en la implementación de proyectos de desarrollo, asegurando la transparencia y la rendición de cuentas de las autoridades locales.</v>
      </c>
      <c r="E323" s="11"/>
      <c r="F323" s="65" t="s">
        <v>393</v>
      </c>
      <c r="G323" s="11" t="s">
        <v>505</v>
      </c>
      <c r="H323" s="11" t="s">
        <v>360</v>
      </c>
      <c r="I323" s="27" t="str">
        <f>VLOOKUP(H323,PDOT!$B$28:$C$56,2,0)</f>
        <v>Porcentaje de adquisiciones, y procedimientos institucionales realizados vs Porcentaje de adquisiciones, y procedimientos institucionales terminados con éxito.</v>
      </c>
      <c r="J323" s="31">
        <v>0.5</v>
      </c>
      <c r="K323" s="31">
        <v>0.5</v>
      </c>
      <c r="L323" s="31"/>
      <c r="M323" s="36"/>
      <c r="N323" s="85" t="str">
        <f t="shared" si="65"/>
        <v>ENERO</v>
      </c>
      <c r="O323" s="85" t="str">
        <f t="shared" si="66"/>
        <v>JUNIO</v>
      </c>
      <c r="P323" s="18" t="s">
        <v>248</v>
      </c>
      <c r="Q323" s="127">
        <v>6500</v>
      </c>
      <c r="R323" s="42"/>
      <c r="S323" s="22" t="s">
        <v>44</v>
      </c>
      <c r="T323" s="22" t="s">
        <v>168</v>
      </c>
      <c r="U323" s="22" t="s">
        <v>169</v>
      </c>
    </row>
    <row r="324" spans="1:26" s="5" customFormat="1" ht="66">
      <c r="A324" s="27" t="s">
        <v>51</v>
      </c>
      <c r="B324" s="22">
        <v>8</v>
      </c>
      <c r="C324" s="56" t="s">
        <v>142</v>
      </c>
      <c r="D324" s="56" t="str">
        <f>VLOOKUP(C324,PDOT!$A$4:$B$11,2,0)</f>
        <v>Fortalecer los mecanismos de participación ciudadana en la gestión pública y en la implementación de proyectos de desarrollo, asegurando la transparencia y la rendición de cuentas de las autoridades locales.</v>
      </c>
      <c r="E324" s="11"/>
      <c r="F324" s="65" t="s">
        <v>593</v>
      </c>
      <c r="G324" s="11" t="s">
        <v>545</v>
      </c>
      <c r="H324" s="11" t="s">
        <v>360</v>
      </c>
      <c r="I324" s="27" t="str">
        <f>VLOOKUP(H324,PDOT!$B$28:$C$56,2,0)</f>
        <v>Porcentaje de adquisiciones, y procedimientos institucionales realizados vs Porcentaje de adquisiciones, y procedimientos institucionales terminados con éxito.</v>
      </c>
      <c r="J324" s="31">
        <v>0.25</v>
      </c>
      <c r="K324" s="31">
        <v>0.5</v>
      </c>
      <c r="L324" s="31">
        <v>0.25</v>
      </c>
      <c r="M324" s="36"/>
      <c r="N324" s="85" t="str">
        <f t="shared" si="65"/>
        <v>ENERO</v>
      </c>
      <c r="O324" s="85" t="str">
        <f t="shared" si="66"/>
        <v>SEPTIEMBRE</v>
      </c>
      <c r="P324" s="18" t="s">
        <v>248</v>
      </c>
      <c r="Q324" s="127">
        <v>15000</v>
      </c>
      <c r="R324" s="42"/>
      <c r="S324" s="22" t="s">
        <v>44</v>
      </c>
      <c r="T324" s="22" t="s">
        <v>168</v>
      </c>
      <c r="U324" s="22" t="s">
        <v>169</v>
      </c>
      <c r="V324" s="74"/>
    </row>
    <row r="325" spans="1:26" s="5" customFormat="1" ht="66">
      <c r="A325" s="27" t="s">
        <v>51</v>
      </c>
      <c r="B325" s="22">
        <v>9</v>
      </c>
      <c r="C325" s="56" t="s">
        <v>142</v>
      </c>
      <c r="D325" s="56" t="str">
        <f>VLOOKUP(C325,PDOT!$A$4:$B$11,2,0)</f>
        <v>Fortalecer los mecanismos de participación ciudadana en la gestión pública y en la implementación de proyectos de desarrollo, asegurando la transparencia y la rendición de cuentas de las autoridades locales.</v>
      </c>
      <c r="E325" s="11"/>
      <c r="F325" s="65" t="s">
        <v>210</v>
      </c>
      <c r="G325" s="11" t="s">
        <v>544</v>
      </c>
      <c r="H325" s="11" t="s">
        <v>360</v>
      </c>
      <c r="I325" s="27" t="str">
        <f>VLOOKUP(H325,PDOT!$B$28:$C$56,2,0)</f>
        <v>Porcentaje de adquisiciones, y procedimientos institucionales realizados vs Porcentaje de adquisiciones, y procedimientos institucionales terminados con éxito.</v>
      </c>
      <c r="J325" s="31">
        <v>0.5</v>
      </c>
      <c r="K325" s="31">
        <v>0.5</v>
      </c>
      <c r="L325" s="31"/>
      <c r="M325" s="36"/>
      <c r="N325" s="85" t="str">
        <f t="shared" si="65"/>
        <v>ENERO</v>
      </c>
      <c r="O325" s="85" t="str">
        <f t="shared" si="66"/>
        <v>JUNIO</v>
      </c>
      <c r="P325" s="18" t="s">
        <v>248</v>
      </c>
      <c r="Q325" s="127">
        <v>7140</v>
      </c>
      <c r="R325" s="42"/>
      <c r="S325" s="22" t="s">
        <v>44</v>
      </c>
      <c r="T325" s="22" t="s">
        <v>168</v>
      </c>
      <c r="U325" s="22" t="s">
        <v>169</v>
      </c>
      <c r="Z325" s="118">
        <f>+T71</f>
        <v>-6000</v>
      </c>
    </row>
    <row r="326" spans="1:26" s="5" customFormat="1" ht="66">
      <c r="A326" s="27" t="s">
        <v>51</v>
      </c>
      <c r="B326" s="22">
        <v>10</v>
      </c>
      <c r="C326" s="56" t="s">
        <v>142</v>
      </c>
      <c r="D326" s="56" t="str">
        <f>VLOOKUP(C326,PDOT!$A$4:$B$11,2,0)</f>
        <v>Fortalecer los mecanismos de participación ciudadana en la gestión pública y en la implementación de proyectos de desarrollo, asegurando la transparencia y la rendición de cuentas de las autoridades locales.</v>
      </c>
      <c r="E326" s="11"/>
      <c r="F326" s="65" t="s">
        <v>211</v>
      </c>
      <c r="G326" s="11" t="s">
        <v>545</v>
      </c>
      <c r="H326" s="11" t="s">
        <v>360</v>
      </c>
      <c r="I326" s="27" t="str">
        <f>VLOOKUP(H326,PDOT!$B$28:$C$56,2,0)</f>
        <v>Porcentaje de adquisiciones, y procedimientos institucionales realizados vs Porcentaje de adquisiciones, y procedimientos institucionales terminados con éxito.</v>
      </c>
      <c r="J326" s="31">
        <v>0.5</v>
      </c>
      <c r="K326" s="31">
        <v>0.5</v>
      </c>
      <c r="L326" s="31"/>
      <c r="M326" s="36"/>
      <c r="N326" s="85" t="str">
        <f t="shared" si="65"/>
        <v>ENERO</v>
      </c>
      <c r="O326" s="85" t="str">
        <f t="shared" si="66"/>
        <v>JUNIO</v>
      </c>
      <c r="P326" s="18" t="s">
        <v>250</v>
      </c>
      <c r="Q326" s="127">
        <v>4000</v>
      </c>
      <c r="R326" s="42"/>
      <c r="S326" s="22" t="s">
        <v>44</v>
      </c>
      <c r="T326" s="22" t="s">
        <v>168</v>
      </c>
      <c r="U326" s="22" t="s">
        <v>169</v>
      </c>
      <c r="Z326" s="118">
        <f>+T278</f>
        <v>37000</v>
      </c>
    </row>
    <row r="327" spans="1:26" s="5" customFormat="1" ht="66">
      <c r="A327" s="27" t="s">
        <v>51</v>
      </c>
      <c r="B327" s="22">
        <v>11</v>
      </c>
      <c r="C327" s="56" t="s">
        <v>142</v>
      </c>
      <c r="D327" s="56" t="str">
        <f>VLOOKUP(C327,PDOT!$A$4:$B$11,2,0)</f>
        <v>Fortalecer los mecanismos de participación ciudadana en la gestión pública y en la implementación de proyectos de desarrollo, asegurando la transparencia y la rendición de cuentas de las autoridades locales.</v>
      </c>
      <c r="E327" s="11"/>
      <c r="F327" s="65" t="s">
        <v>212</v>
      </c>
      <c r="G327" s="11" t="s">
        <v>512</v>
      </c>
      <c r="H327" s="11" t="s">
        <v>360</v>
      </c>
      <c r="I327" s="27" t="str">
        <f>VLOOKUP(H327,PDOT!$B$28:$C$56,2,0)</f>
        <v>Porcentaje de adquisiciones, y procedimientos institucionales realizados vs Porcentaje de adquisiciones, y procedimientos institucionales terminados con éxito.</v>
      </c>
      <c r="J327" s="31">
        <v>0.5</v>
      </c>
      <c r="K327" s="31">
        <v>0.5</v>
      </c>
      <c r="L327" s="31"/>
      <c r="M327" s="36"/>
      <c r="N327" s="85" t="str">
        <f t="shared" si="65"/>
        <v>ENERO</v>
      </c>
      <c r="O327" s="85" t="str">
        <f t="shared" si="66"/>
        <v>JUNIO</v>
      </c>
      <c r="P327" s="18" t="s">
        <v>248</v>
      </c>
      <c r="Q327" s="127">
        <v>2150</v>
      </c>
      <c r="R327" s="42"/>
      <c r="S327" s="22" t="s">
        <v>44</v>
      </c>
      <c r="T327" s="22" t="s">
        <v>168</v>
      </c>
      <c r="U327" s="22" t="s">
        <v>169</v>
      </c>
      <c r="Z327" s="118">
        <f>+U313</f>
        <v>-10000</v>
      </c>
    </row>
    <row r="328" spans="1:26" s="5" customFormat="1" ht="17.25" thickBot="1">
      <c r="A328" s="150" t="s">
        <v>291</v>
      </c>
      <c r="B328" s="150"/>
      <c r="C328" s="150"/>
      <c r="D328" s="150"/>
      <c r="E328" s="150"/>
      <c r="F328" s="150"/>
      <c r="G328" s="150"/>
      <c r="H328" s="150"/>
      <c r="I328" s="150"/>
      <c r="J328" s="150"/>
      <c r="K328" s="150"/>
      <c r="L328" s="150"/>
      <c r="M328" s="150"/>
      <c r="N328" s="150"/>
      <c r="O328" s="150"/>
      <c r="P328" s="151"/>
      <c r="Q328" s="121">
        <f>+SUM(Q318:Q327)</f>
        <v>163390</v>
      </c>
      <c r="R328" s="45">
        <v>179165.02</v>
      </c>
      <c r="S328" s="50"/>
      <c r="T328" s="50"/>
      <c r="U328" s="46"/>
      <c r="Z328" s="118">
        <f>+T349</f>
        <v>-3000</v>
      </c>
    </row>
    <row r="329" spans="1:26" s="5" customFormat="1" ht="26.25" customHeight="1" thickBot="1">
      <c r="A329" s="148" t="s">
        <v>603</v>
      </c>
      <c r="B329" s="149"/>
      <c r="C329" s="149"/>
      <c r="D329" s="149"/>
      <c r="E329" s="149"/>
      <c r="F329" s="149"/>
      <c r="G329" s="149"/>
      <c r="H329" s="149"/>
      <c r="I329" s="149"/>
      <c r="J329" s="149"/>
      <c r="K329" s="149"/>
      <c r="L329" s="149"/>
      <c r="M329" s="149"/>
      <c r="N329" s="149"/>
      <c r="O329" s="149"/>
      <c r="P329" s="149"/>
      <c r="Q329" s="149"/>
      <c r="R329" s="149"/>
      <c r="S329" s="149"/>
      <c r="T329" s="149"/>
      <c r="U329" s="149"/>
      <c r="Z329" s="118">
        <f>+AB89</f>
        <v>-80000.000000000466</v>
      </c>
    </row>
    <row r="330" spans="1:26" s="5" customFormat="1" ht="16.5">
      <c r="A330" s="162" t="s">
        <v>1</v>
      </c>
      <c r="B330" s="161" t="s">
        <v>2</v>
      </c>
      <c r="C330" s="159" t="s">
        <v>138</v>
      </c>
      <c r="D330" s="163" t="s">
        <v>137</v>
      </c>
      <c r="E330" s="144" t="s">
        <v>287</v>
      </c>
      <c r="F330" s="164" t="s">
        <v>4</v>
      </c>
      <c r="G330" s="142" t="s">
        <v>292</v>
      </c>
      <c r="H330" s="165" t="s">
        <v>5</v>
      </c>
      <c r="I330" s="166" t="s">
        <v>6</v>
      </c>
      <c r="J330" s="161" t="s">
        <v>7</v>
      </c>
      <c r="K330" s="161"/>
      <c r="L330" s="161"/>
      <c r="M330" s="161"/>
      <c r="N330" s="160" t="s">
        <v>8</v>
      </c>
      <c r="O330" s="161" t="s">
        <v>9</v>
      </c>
      <c r="P330" s="161" t="s">
        <v>10</v>
      </c>
      <c r="Q330" s="167" t="s">
        <v>11</v>
      </c>
      <c r="R330" s="168" t="s">
        <v>12</v>
      </c>
      <c r="S330" s="161" t="s">
        <v>13</v>
      </c>
      <c r="T330" s="161" t="s">
        <v>162</v>
      </c>
      <c r="U330" s="161" t="s">
        <v>14</v>
      </c>
      <c r="Z330" s="118">
        <f>+SUM(Z325:Z329)</f>
        <v>-62000.000000000466</v>
      </c>
    </row>
    <row r="331" spans="1:26" s="5" customFormat="1" ht="16.5">
      <c r="A331" s="162"/>
      <c r="B331" s="161"/>
      <c r="C331" s="159"/>
      <c r="D331" s="163"/>
      <c r="E331" s="145"/>
      <c r="F331" s="164"/>
      <c r="G331" s="143"/>
      <c r="H331" s="165"/>
      <c r="I331" s="166"/>
      <c r="J331" s="2" t="s">
        <v>15</v>
      </c>
      <c r="K331" s="2" t="s">
        <v>16</v>
      </c>
      <c r="L331" s="2" t="s">
        <v>17</v>
      </c>
      <c r="M331" s="38" t="s">
        <v>18</v>
      </c>
      <c r="N331" s="160"/>
      <c r="O331" s="161"/>
      <c r="P331" s="161"/>
      <c r="Q331" s="167"/>
      <c r="R331" s="168"/>
      <c r="S331" s="161"/>
      <c r="T331" s="161"/>
      <c r="U331" s="161"/>
    </row>
    <row r="332" spans="1:26" s="5" customFormat="1" ht="66">
      <c r="A332" s="27" t="s">
        <v>51</v>
      </c>
      <c r="B332" s="22">
        <v>1</v>
      </c>
      <c r="C332" s="56" t="s">
        <v>136</v>
      </c>
      <c r="D332" s="56" t="str">
        <f>VLOOKUP(C332,PDOT!$A$4:$B$11,2,0)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32" s="11"/>
      <c r="F332" s="65" t="s">
        <v>546</v>
      </c>
      <c r="G332" s="11" t="s">
        <v>404</v>
      </c>
      <c r="H332" s="11" t="s">
        <v>360</v>
      </c>
      <c r="I332" s="27" t="str">
        <f>VLOOKUP(H332,PDOT!$B$28:$C$56,2,0)</f>
        <v>Porcentaje de adquisiciones, y procedimientos institucionales realizados vs Porcentaje de adquisiciones, y procedimientos institucionales terminados con éxito.</v>
      </c>
      <c r="J332" s="31">
        <v>0.25</v>
      </c>
      <c r="K332" s="31">
        <v>0.25</v>
      </c>
      <c r="L332" s="31">
        <v>0.5</v>
      </c>
      <c r="M332" s="36"/>
      <c r="N332" s="85" t="str">
        <f t="shared" ref="N332:N348" si="67">IF(J332,"ENERO",IF(K332,"ABRIL",IF(L332,"JULIO",IF(M332,"DICIEMBRE",0))))</f>
        <v>ENERO</v>
      </c>
      <c r="O332" s="85" t="str">
        <f t="shared" ref="O332:O348" si="68">IF(M332,"DICIEMBRE",IF(L332,"SEPTIEMBRE",IF(K332,"JUNIO",IF(J332,"MARZO",0))))</f>
        <v>SEPTIEMBRE</v>
      </c>
      <c r="P332" s="18" t="s">
        <v>213</v>
      </c>
      <c r="Q332" s="129">
        <v>10000</v>
      </c>
      <c r="R332" s="42"/>
      <c r="S332" s="22" t="s">
        <v>45</v>
      </c>
      <c r="T332" s="22" t="s">
        <v>168</v>
      </c>
      <c r="U332" s="22" t="s">
        <v>214</v>
      </c>
    </row>
    <row r="333" spans="1:26" s="5" customFormat="1" ht="66">
      <c r="A333" s="27" t="s">
        <v>35</v>
      </c>
      <c r="B333" s="22">
        <v>2</v>
      </c>
      <c r="C333" s="56" t="s">
        <v>136</v>
      </c>
      <c r="D333" s="56" t="str">
        <f>VLOOKUP(C333,PDOT!$A$4:$B$11,2,0)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33" s="11"/>
      <c r="F333" s="65" t="s">
        <v>597</v>
      </c>
      <c r="G333" s="11" t="s">
        <v>404</v>
      </c>
      <c r="H333" s="11" t="s">
        <v>360</v>
      </c>
      <c r="I333" s="27" t="str">
        <f>VLOOKUP(H333,PDOT!$B$28:$C$56,2,0)</f>
        <v>Porcentaje de adquisiciones, y procedimientos institucionales realizados vs Porcentaje de adquisiciones, y procedimientos institucionales terminados con éxito.</v>
      </c>
      <c r="J333" s="31">
        <v>0.25</v>
      </c>
      <c r="K333" s="31">
        <v>0.25</v>
      </c>
      <c r="L333" s="31">
        <v>0.25</v>
      </c>
      <c r="M333" s="36">
        <v>0.25</v>
      </c>
      <c r="N333" s="85" t="str">
        <f t="shared" ref="N333:N340" si="69">IF(J333,"ENERO",IF(K333,"ABRIL",IF(L333,"JULIO",IF(M333,"DICIEMBRE",0))))</f>
        <v>ENERO</v>
      </c>
      <c r="O333" s="85" t="str">
        <f t="shared" ref="O333:O340" si="70">IF(M333,"DICIEMBRE",IF(L333,"SEPTIEMBRE",IF(K333,"JUNIO",IF(J333,"MARZO",0))))</f>
        <v>DICIEMBRE</v>
      </c>
      <c r="P333" s="18"/>
      <c r="Q333" s="129">
        <v>3000</v>
      </c>
      <c r="R333" s="42"/>
      <c r="S333" s="22" t="s">
        <v>45</v>
      </c>
      <c r="T333" s="22" t="s">
        <v>168</v>
      </c>
      <c r="U333" s="22" t="s">
        <v>215</v>
      </c>
    </row>
    <row r="334" spans="1:26" s="5" customFormat="1" ht="66">
      <c r="A334" s="27" t="s">
        <v>35</v>
      </c>
      <c r="B334" s="22">
        <v>3</v>
      </c>
      <c r="C334" s="56" t="s">
        <v>136</v>
      </c>
      <c r="D334" s="56" t="str">
        <f>VLOOKUP(C334,PDOT!$A$4:$B$11,2,0)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34" s="11"/>
      <c r="F334" s="65" t="s">
        <v>598</v>
      </c>
      <c r="G334" s="11" t="s">
        <v>404</v>
      </c>
      <c r="H334" s="11" t="s">
        <v>360</v>
      </c>
      <c r="I334" s="27" t="str">
        <f>VLOOKUP(H334,PDOT!$B$28:$C$56,2,0)</f>
        <v>Porcentaje de adquisiciones, y procedimientos institucionales realizados vs Porcentaje de adquisiciones, y procedimientos institucionales terminados con éxito.</v>
      </c>
      <c r="J334" s="31">
        <v>0.25</v>
      </c>
      <c r="K334" s="31">
        <v>0.5</v>
      </c>
      <c r="L334" s="31">
        <v>0.25</v>
      </c>
      <c r="M334" s="36"/>
      <c r="N334" s="85" t="str">
        <f t="shared" si="69"/>
        <v>ENERO</v>
      </c>
      <c r="O334" s="85" t="str">
        <f t="shared" si="70"/>
        <v>SEPTIEMBRE</v>
      </c>
      <c r="P334" s="18"/>
      <c r="Q334" s="129">
        <v>3000</v>
      </c>
      <c r="R334" s="42"/>
      <c r="S334" s="22" t="s">
        <v>45</v>
      </c>
      <c r="T334" s="22" t="s">
        <v>168</v>
      </c>
      <c r="U334" s="22" t="s">
        <v>214</v>
      </c>
    </row>
    <row r="335" spans="1:26" s="5" customFormat="1" ht="66">
      <c r="A335" s="27" t="s">
        <v>35</v>
      </c>
      <c r="B335" s="22">
        <v>3</v>
      </c>
      <c r="C335" s="56" t="s">
        <v>136</v>
      </c>
      <c r="D335" s="56" t="str">
        <f>VLOOKUP(C335,PDOT!$A$4:$B$11,2,0)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35" s="11"/>
      <c r="F335" s="65" t="s">
        <v>599</v>
      </c>
      <c r="G335" s="11" t="s">
        <v>515</v>
      </c>
      <c r="H335" s="11" t="s">
        <v>360</v>
      </c>
      <c r="I335" s="27" t="str">
        <f>VLOOKUP(H335,PDOT!$B$28:$C$56,2,0)</f>
        <v>Porcentaje de adquisiciones, y procedimientos institucionales realizados vs Porcentaje de adquisiciones, y procedimientos institucionales terminados con éxito.</v>
      </c>
      <c r="J335" s="31">
        <v>0.25</v>
      </c>
      <c r="K335" s="31">
        <v>0.5</v>
      </c>
      <c r="L335" s="31">
        <v>0.25</v>
      </c>
      <c r="M335" s="36"/>
      <c r="N335" s="85" t="str">
        <f t="shared" ref="N335" si="71">IF(J335,"ENERO",IF(K335,"ABRIL",IF(L335,"JULIO",IF(M335,"DICIEMBRE",0))))</f>
        <v>ENERO</v>
      </c>
      <c r="O335" s="85" t="str">
        <f t="shared" ref="O335" si="72">IF(M335,"DICIEMBRE",IF(L335,"SEPTIEMBRE",IF(K335,"JUNIO",IF(J335,"MARZO",0))))</f>
        <v>SEPTIEMBRE</v>
      </c>
      <c r="P335" s="18"/>
      <c r="Q335" s="129">
        <v>3000</v>
      </c>
      <c r="R335" s="42"/>
      <c r="S335" s="22" t="s">
        <v>45</v>
      </c>
      <c r="T335" s="22" t="s">
        <v>168</v>
      </c>
      <c r="U335" s="22" t="s">
        <v>214</v>
      </c>
    </row>
    <row r="336" spans="1:26" s="5" customFormat="1" ht="66">
      <c r="A336" s="27" t="s">
        <v>35</v>
      </c>
      <c r="B336" s="22">
        <v>4</v>
      </c>
      <c r="C336" s="56" t="s">
        <v>136</v>
      </c>
      <c r="D336" s="56" t="str">
        <f>VLOOKUP(C336,PDOT!$A$4:$B$11,2,0)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36" s="11"/>
      <c r="F336" s="65" t="s">
        <v>547</v>
      </c>
      <c r="G336" s="11" t="s">
        <v>404</v>
      </c>
      <c r="H336" s="11" t="s">
        <v>360</v>
      </c>
      <c r="I336" s="27" t="str">
        <f>VLOOKUP(H336,PDOT!$B$28:$C$56,2,0)</f>
        <v>Porcentaje de adquisiciones, y procedimientos institucionales realizados vs Porcentaje de adquisiciones, y procedimientos institucionales terminados con éxito.</v>
      </c>
      <c r="J336" s="31">
        <v>0.25</v>
      </c>
      <c r="K336" s="31">
        <v>0.25</v>
      </c>
      <c r="L336" s="31">
        <v>0.25</v>
      </c>
      <c r="M336" s="36">
        <v>0.25</v>
      </c>
      <c r="N336" s="85" t="str">
        <f t="shared" ref="N336" si="73">IF(J336,"ENERO",IF(K336,"ABRIL",IF(L336,"JULIO",IF(M336,"DICIEMBRE",0))))</f>
        <v>ENERO</v>
      </c>
      <c r="O336" s="85" t="str">
        <f t="shared" ref="O336" si="74">IF(M336,"DICIEMBRE",IF(L336,"SEPTIEMBRE",IF(K336,"JUNIO",IF(J336,"MARZO",0))))</f>
        <v>DICIEMBRE</v>
      </c>
      <c r="P336" s="18"/>
      <c r="Q336" s="129">
        <v>40000</v>
      </c>
      <c r="R336" s="42"/>
      <c r="S336" s="22" t="s">
        <v>45</v>
      </c>
      <c r="T336" s="22" t="s">
        <v>168</v>
      </c>
      <c r="U336" s="22" t="s">
        <v>214</v>
      </c>
    </row>
    <row r="337" spans="1:29" s="5" customFormat="1" ht="66">
      <c r="A337" s="27" t="s">
        <v>35</v>
      </c>
      <c r="B337" s="22">
        <v>4</v>
      </c>
      <c r="C337" s="56" t="s">
        <v>136</v>
      </c>
      <c r="D337" s="56" t="str">
        <f>VLOOKUP(C337,PDOT!$A$4:$B$11,2,0)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37" s="11"/>
      <c r="F337" s="65" t="s">
        <v>548</v>
      </c>
      <c r="G337" s="11" t="s">
        <v>404</v>
      </c>
      <c r="H337" s="11" t="s">
        <v>360</v>
      </c>
      <c r="I337" s="27" t="str">
        <f>VLOOKUP(H337,PDOT!$B$28:$C$56,2,0)</f>
        <v>Porcentaje de adquisiciones, y procedimientos institucionales realizados vs Porcentaje de adquisiciones, y procedimientos institucionales terminados con éxito.</v>
      </c>
      <c r="J337" s="31">
        <v>0.25</v>
      </c>
      <c r="K337" s="31">
        <v>0.25</v>
      </c>
      <c r="L337" s="31">
        <v>0.25</v>
      </c>
      <c r="M337" s="36">
        <v>0.25</v>
      </c>
      <c r="N337" s="85" t="str">
        <f t="shared" si="69"/>
        <v>ENERO</v>
      </c>
      <c r="O337" s="85" t="str">
        <f t="shared" si="70"/>
        <v>DICIEMBRE</v>
      </c>
      <c r="P337" s="18"/>
      <c r="Q337" s="129">
        <v>40000</v>
      </c>
      <c r="R337" s="42"/>
      <c r="S337" s="22" t="s">
        <v>45</v>
      </c>
      <c r="T337" s="22" t="s">
        <v>168</v>
      </c>
      <c r="U337" s="22" t="s">
        <v>214</v>
      </c>
    </row>
    <row r="338" spans="1:29" s="5" customFormat="1" ht="66">
      <c r="A338" s="27" t="s">
        <v>35</v>
      </c>
      <c r="B338" s="22">
        <v>5</v>
      </c>
      <c r="C338" s="56" t="s">
        <v>136</v>
      </c>
      <c r="D338" s="56" t="str">
        <f>VLOOKUP(C338,PDOT!$A$4:$B$11,2,0)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38" s="11"/>
      <c r="F338" s="65" t="s">
        <v>594</v>
      </c>
      <c r="G338" s="11" t="s">
        <v>309</v>
      </c>
      <c r="H338" s="11" t="s">
        <v>360</v>
      </c>
      <c r="I338" s="27" t="str">
        <f>VLOOKUP(H338,PDOT!$B$28:$C$56,2,0)</f>
        <v>Porcentaje de adquisiciones, y procedimientos institucionales realizados vs Porcentaje de adquisiciones, y procedimientos institucionales terminados con éxito.</v>
      </c>
      <c r="J338" s="31">
        <v>0.25</v>
      </c>
      <c r="K338" s="31">
        <v>0.5</v>
      </c>
      <c r="L338" s="31">
        <v>0.25</v>
      </c>
      <c r="M338" s="36"/>
      <c r="N338" s="85" t="str">
        <f t="shared" si="69"/>
        <v>ENERO</v>
      </c>
      <c r="O338" s="85" t="str">
        <f t="shared" si="70"/>
        <v>SEPTIEMBRE</v>
      </c>
      <c r="P338" s="18"/>
      <c r="Q338" s="129">
        <v>10000</v>
      </c>
      <c r="R338" s="42"/>
      <c r="S338" s="22" t="s">
        <v>45</v>
      </c>
      <c r="T338" s="22" t="s">
        <v>168</v>
      </c>
      <c r="U338" s="22" t="s">
        <v>215</v>
      </c>
    </row>
    <row r="339" spans="1:29" s="5" customFormat="1" ht="66">
      <c r="A339" s="27" t="s">
        <v>35</v>
      </c>
      <c r="B339" s="22">
        <v>6</v>
      </c>
      <c r="C339" s="56" t="s">
        <v>136</v>
      </c>
      <c r="D339" s="56" t="str">
        <f>VLOOKUP(C339,PDOT!$A$4:$B$11,2,0)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39" s="11"/>
      <c r="F339" s="65" t="s">
        <v>595</v>
      </c>
      <c r="G339" s="95" t="s">
        <v>309</v>
      </c>
      <c r="H339" s="11" t="s">
        <v>360</v>
      </c>
      <c r="I339" s="27" t="str">
        <f>VLOOKUP(H339,PDOT!$B$28:$C$56,2,0)</f>
        <v>Porcentaje de adquisiciones, y procedimientos institucionales realizados vs Porcentaje de adquisiciones, y procedimientos institucionales terminados con éxito.</v>
      </c>
      <c r="J339" s="31">
        <v>0.25</v>
      </c>
      <c r="K339" s="31">
        <v>0.25</v>
      </c>
      <c r="L339" s="31">
        <v>0.25</v>
      </c>
      <c r="M339" s="36">
        <v>0.25</v>
      </c>
      <c r="N339" s="85" t="str">
        <f t="shared" si="69"/>
        <v>ENERO</v>
      </c>
      <c r="O339" s="85" t="str">
        <f t="shared" si="70"/>
        <v>DICIEMBRE</v>
      </c>
      <c r="P339" s="17"/>
      <c r="Q339" s="129">
        <v>5000</v>
      </c>
      <c r="R339" s="42"/>
      <c r="S339" s="22" t="s">
        <v>45</v>
      </c>
      <c r="T339" s="22" t="s">
        <v>168</v>
      </c>
      <c r="U339" s="22" t="s">
        <v>214</v>
      </c>
    </row>
    <row r="340" spans="1:29" s="5" customFormat="1" ht="96.75" customHeight="1">
      <c r="A340" s="27" t="s">
        <v>35</v>
      </c>
      <c r="B340" s="22">
        <v>7</v>
      </c>
      <c r="C340" s="56" t="s">
        <v>140</v>
      </c>
      <c r="D340" s="56" t="str">
        <f>VLOOKUP(C340,PDOT!$A$4:$B$11,2,0)</f>
        <v>Implementar políticas y programas para la conservación de la biodiversidad y el uso sostenible de los recursos naturales, incluyendo la creación de áreas protegidas y la promoción de prácticas de reforestación.</v>
      </c>
      <c r="E340" s="11"/>
      <c r="F340" s="65" t="s">
        <v>596</v>
      </c>
      <c r="G340" s="95" t="s">
        <v>309</v>
      </c>
      <c r="H340" s="11" t="s">
        <v>360</v>
      </c>
      <c r="I340" s="27" t="str">
        <f>VLOOKUP(H340,PDOT!$B$28:$C$56,2,0)</f>
        <v>Porcentaje de adquisiciones, y procedimientos institucionales realizados vs Porcentaje de adquisiciones, y procedimientos institucionales terminados con éxito.</v>
      </c>
      <c r="J340" s="31">
        <v>0.25</v>
      </c>
      <c r="K340" s="31">
        <v>0.25</v>
      </c>
      <c r="L340" s="31">
        <v>0.5</v>
      </c>
      <c r="M340" s="36"/>
      <c r="N340" s="85" t="str">
        <f t="shared" si="69"/>
        <v>ENERO</v>
      </c>
      <c r="O340" s="85" t="str">
        <f t="shared" si="70"/>
        <v>SEPTIEMBRE</v>
      </c>
      <c r="P340" s="17"/>
      <c r="Q340" s="127">
        <v>5000</v>
      </c>
      <c r="R340" s="42"/>
      <c r="S340" s="22" t="s">
        <v>45</v>
      </c>
      <c r="T340" s="22" t="s">
        <v>168</v>
      </c>
      <c r="U340" s="22" t="s">
        <v>214</v>
      </c>
    </row>
    <row r="341" spans="1:29" s="5" customFormat="1" ht="66">
      <c r="A341" s="27" t="s">
        <v>51</v>
      </c>
      <c r="B341" s="22">
        <v>8</v>
      </c>
      <c r="C341" s="56" t="s">
        <v>136</v>
      </c>
      <c r="D341" s="56" t="str">
        <f>VLOOKUP(C341,PDOT!$A$4:$B$11,2,0)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41" s="11"/>
      <c r="F341" s="65" t="s">
        <v>217</v>
      </c>
      <c r="G341" s="11" t="s">
        <v>549</v>
      </c>
      <c r="H341" s="11" t="s">
        <v>360</v>
      </c>
      <c r="I341" s="27" t="str">
        <f>VLOOKUP(H341,PDOT!$B$28:$C$56,2,0)</f>
        <v>Porcentaje de adquisiciones, y procedimientos institucionales realizados vs Porcentaje de adquisiciones, y procedimientos institucionales terminados con éxito.</v>
      </c>
      <c r="J341" s="31">
        <v>0.25</v>
      </c>
      <c r="K341" s="31">
        <v>0.25</v>
      </c>
      <c r="L341" s="31">
        <v>0.5</v>
      </c>
      <c r="M341" s="36"/>
      <c r="N341" s="85" t="str">
        <f t="shared" si="67"/>
        <v>ENERO</v>
      </c>
      <c r="O341" s="85" t="str">
        <f t="shared" si="68"/>
        <v>SEPTIEMBRE</v>
      </c>
      <c r="P341" s="17" t="s">
        <v>213</v>
      </c>
      <c r="Q341" s="129">
        <v>7000</v>
      </c>
      <c r="R341" s="42"/>
      <c r="S341" s="22" t="s">
        <v>45</v>
      </c>
      <c r="T341" s="22" t="s">
        <v>168</v>
      </c>
      <c r="U341" s="22" t="s">
        <v>214</v>
      </c>
    </row>
    <row r="342" spans="1:29" s="5" customFormat="1" ht="66">
      <c r="A342" s="27" t="s">
        <v>51</v>
      </c>
      <c r="B342" s="22">
        <v>10</v>
      </c>
      <c r="C342" s="56" t="s">
        <v>136</v>
      </c>
      <c r="D342" s="56" t="str">
        <f>VLOOKUP(C342,PDOT!$A$4:$B$11,2,0)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42" s="11"/>
      <c r="F342" s="65" t="s">
        <v>218</v>
      </c>
      <c r="G342" s="11" t="s">
        <v>404</v>
      </c>
      <c r="H342" s="11" t="s">
        <v>360</v>
      </c>
      <c r="I342" s="27" t="str">
        <f>VLOOKUP(H342,PDOT!$B$28:$C$56,2,0)</f>
        <v>Porcentaje de adquisiciones, y procedimientos institucionales realizados vs Porcentaje de adquisiciones, y procedimientos institucionales terminados con éxito.</v>
      </c>
      <c r="J342" s="31">
        <v>0.25</v>
      </c>
      <c r="K342" s="31">
        <v>0.25</v>
      </c>
      <c r="L342" s="31">
        <v>0.5</v>
      </c>
      <c r="M342" s="36"/>
      <c r="N342" s="85" t="str">
        <f t="shared" si="67"/>
        <v>ENERO</v>
      </c>
      <c r="O342" s="85" t="str">
        <f t="shared" si="68"/>
        <v>SEPTIEMBRE</v>
      </c>
      <c r="P342" s="17" t="s">
        <v>213</v>
      </c>
      <c r="Q342" s="129">
        <v>3000</v>
      </c>
      <c r="R342" s="42"/>
      <c r="S342" s="22" t="s">
        <v>45</v>
      </c>
      <c r="T342" s="22" t="s">
        <v>168</v>
      </c>
      <c r="U342" s="22" t="s">
        <v>215</v>
      </c>
    </row>
    <row r="343" spans="1:29" s="5" customFormat="1" ht="66">
      <c r="A343" s="27" t="s">
        <v>51</v>
      </c>
      <c r="B343" s="22">
        <v>11</v>
      </c>
      <c r="C343" s="56" t="s">
        <v>136</v>
      </c>
      <c r="D343" s="56" t="str">
        <f>VLOOKUP(C343,PDOT!$A$4:$B$11,2,0)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43" s="11"/>
      <c r="F343" s="65" t="s">
        <v>251</v>
      </c>
      <c r="G343" s="11" t="s">
        <v>405</v>
      </c>
      <c r="H343" s="11" t="s">
        <v>360</v>
      </c>
      <c r="I343" s="27" t="str">
        <f>VLOOKUP(H343,PDOT!$B$28:$C$56,2,0)</f>
        <v>Porcentaje de adquisiciones, y procedimientos institucionales realizados vs Porcentaje de adquisiciones, y procedimientos institucionales terminados con éxito.</v>
      </c>
      <c r="J343" s="31">
        <v>0.25</v>
      </c>
      <c r="K343" s="31">
        <v>0.25</v>
      </c>
      <c r="L343" s="31">
        <v>0.5</v>
      </c>
      <c r="M343" s="36"/>
      <c r="N343" s="85" t="str">
        <f t="shared" si="67"/>
        <v>ENERO</v>
      </c>
      <c r="O343" s="85" t="str">
        <f t="shared" si="68"/>
        <v>SEPTIEMBRE</v>
      </c>
      <c r="P343" s="17" t="s">
        <v>216</v>
      </c>
      <c r="Q343" s="129">
        <v>5000</v>
      </c>
      <c r="R343" s="42"/>
      <c r="S343" s="22" t="s">
        <v>45</v>
      </c>
      <c r="T343" s="22" t="s">
        <v>168</v>
      </c>
      <c r="U343" s="22" t="s">
        <v>215</v>
      </c>
    </row>
    <row r="344" spans="1:29" s="5" customFormat="1" ht="66">
      <c r="A344" s="27" t="s">
        <v>51</v>
      </c>
      <c r="B344" s="22">
        <v>13</v>
      </c>
      <c r="C344" s="56" t="s">
        <v>136</v>
      </c>
      <c r="D344" s="56" t="str">
        <f>VLOOKUP(C344,PDOT!$A$4:$B$11,2,0)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44" s="11"/>
      <c r="F344" s="65" t="s">
        <v>550</v>
      </c>
      <c r="G344" s="11" t="s">
        <v>543</v>
      </c>
      <c r="H344" s="11" t="s">
        <v>360</v>
      </c>
      <c r="I344" s="27" t="str">
        <f>VLOOKUP(H344,PDOT!$B$28:$C$56,2,0)</f>
        <v>Porcentaje de adquisiciones, y procedimientos institucionales realizados vs Porcentaje de adquisiciones, y procedimientos institucionales terminados con éxito.</v>
      </c>
      <c r="J344" s="31">
        <v>0.25</v>
      </c>
      <c r="K344" s="31">
        <v>0.25</v>
      </c>
      <c r="L344" s="31">
        <v>0.5</v>
      </c>
      <c r="M344" s="36"/>
      <c r="N344" s="85" t="str">
        <f t="shared" si="67"/>
        <v>ENERO</v>
      </c>
      <c r="O344" s="85" t="str">
        <f t="shared" si="68"/>
        <v>SEPTIEMBRE</v>
      </c>
      <c r="P344" s="17" t="s">
        <v>216</v>
      </c>
      <c r="Q344" s="127">
        <v>13000</v>
      </c>
      <c r="R344" s="42"/>
      <c r="S344" s="22" t="s">
        <v>45</v>
      </c>
      <c r="T344" s="22" t="s">
        <v>168</v>
      </c>
      <c r="U344" s="22" t="s">
        <v>215</v>
      </c>
    </row>
    <row r="345" spans="1:29" s="5" customFormat="1" ht="66">
      <c r="A345" s="27" t="s">
        <v>51</v>
      </c>
      <c r="B345" s="22">
        <v>12</v>
      </c>
      <c r="C345" s="56" t="s">
        <v>136</v>
      </c>
      <c r="D345" s="56" t="str">
        <f>VLOOKUP(C345,PDOT!$A$4:$B$11,2,0)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45" s="11"/>
      <c r="F345" s="65" t="s">
        <v>600</v>
      </c>
      <c r="G345" s="11" t="s">
        <v>431</v>
      </c>
      <c r="H345" s="11" t="s">
        <v>360</v>
      </c>
      <c r="I345" s="27" t="str">
        <f>VLOOKUP(H345,PDOT!$B$28:$C$56,2,0)</f>
        <v>Porcentaje de adquisiciones, y procedimientos institucionales realizados vs Porcentaje de adquisiciones, y procedimientos institucionales terminados con éxito.</v>
      </c>
      <c r="J345" s="31">
        <v>0.25</v>
      </c>
      <c r="K345" s="31">
        <v>0.25</v>
      </c>
      <c r="L345" s="31">
        <v>0.5</v>
      </c>
      <c r="M345" s="36"/>
      <c r="N345" s="85" t="str">
        <f>IF(J345,"ENERO",IF(K345,"ABRIL",IF(L345,"JULIO",IF(M345,"DICIEMBRE",0))))</f>
        <v>ENERO</v>
      </c>
      <c r="O345" s="85" t="str">
        <f>IF(M345,"DICIEMBRE",IF(L345,"SEPTIEMBRE",IF(K345,"JUNIO",IF(J345,"MARZO",0))))</f>
        <v>SEPTIEMBRE</v>
      </c>
      <c r="P345" s="17" t="s">
        <v>213</v>
      </c>
      <c r="Q345" s="127">
        <v>40000</v>
      </c>
      <c r="R345" s="42"/>
      <c r="S345" s="22" t="s">
        <v>45</v>
      </c>
      <c r="T345" s="22" t="s">
        <v>168</v>
      </c>
      <c r="U345" s="22" t="s">
        <v>215</v>
      </c>
    </row>
    <row r="346" spans="1:29" s="5" customFormat="1" ht="66">
      <c r="A346" s="27" t="s">
        <v>51</v>
      </c>
      <c r="B346" s="22">
        <v>17</v>
      </c>
      <c r="C346" s="56" t="s">
        <v>136</v>
      </c>
      <c r="D346" s="56" t="str">
        <f>VLOOKUP(C346,PDOT!$A$4:$B$11,2,0)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46" s="11"/>
      <c r="F346" s="65" t="s">
        <v>601</v>
      </c>
      <c r="G346" s="11" t="s">
        <v>431</v>
      </c>
      <c r="H346" s="11" t="s">
        <v>360</v>
      </c>
      <c r="I346" s="27" t="str">
        <f>VLOOKUP(H346,PDOT!$B$28:$C$56,2,0)</f>
        <v>Porcentaje de adquisiciones, y procedimientos institucionales realizados vs Porcentaje de adquisiciones, y procedimientos institucionales terminados con éxito.</v>
      </c>
      <c r="J346" s="31">
        <v>0.25</v>
      </c>
      <c r="K346" s="31">
        <v>0.25</v>
      </c>
      <c r="L346" s="31">
        <v>0.5</v>
      </c>
      <c r="M346" s="36"/>
      <c r="N346" s="85" t="str">
        <f>IF(J346,"ENERO",IF(K346,"ABRIL",IF(L346,"JULIO",IF(M346,"DICIEMBRE",0))))</f>
        <v>ENERO</v>
      </c>
      <c r="O346" s="85" t="str">
        <f>IF(M346,"DICIEMBRE",IF(L346,"SEPTIEMBRE",IF(K346,"JUNIO",IF(J346,"MARZO",0))))</f>
        <v>SEPTIEMBRE</v>
      </c>
      <c r="P346" s="17" t="s">
        <v>216</v>
      </c>
      <c r="Q346" s="127">
        <v>40000</v>
      </c>
      <c r="R346" s="42"/>
      <c r="S346" s="22" t="s">
        <v>45</v>
      </c>
      <c r="T346" s="22" t="s">
        <v>168</v>
      </c>
      <c r="U346" s="22" t="s">
        <v>214</v>
      </c>
    </row>
    <row r="347" spans="1:29" s="5" customFormat="1" ht="66">
      <c r="A347" s="27" t="s">
        <v>51</v>
      </c>
      <c r="B347" s="22">
        <v>14</v>
      </c>
      <c r="C347" s="56" t="s">
        <v>136</v>
      </c>
      <c r="D347" s="56" t="str">
        <f>VLOOKUP(C347,PDOT!$A$4:$B$11,2,0)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47" s="11"/>
      <c r="F347" s="65" t="s">
        <v>602</v>
      </c>
      <c r="G347" s="11" t="s">
        <v>430</v>
      </c>
      <c r="H347" s="11" t="s">
        <v>360</v>
      </c>
      <c r="I347" s="27" t="str">
        <f>VLOOKUP(H347,PDOT!$B$28:$C$56,2,0)</f>
        <v>Porcentaje de adquisiciones, y procedimientos institucionales realizados vs Porcentaje de adquisiciones, y procedimientos institucionales terminados con éxito.</v>
      </c>
      <c r="J347" s="31"/>
      <c r="K347" s="31">
        <v>0.5</v>
      </c>
      <c r="L347" s="31">
        <v>0.5</v>
      </c>
      <c r="M347" s="36"/>
      <c r="N347" s="85" t="str">
        <f t="shared" si="67"/>
        <v>ABRIL</v>
      </c>
      <c r="O347" s="85" t="str">
        <f t="shared" si="68"/>
        <v>SEPTIEMBRE</v>
      </c>
      <c r="P347" s="17" t="s">
        <v>216</v>
      </c>
      <c r="Q347" s="127">
        <v>10000</v>
      </c>
      <c r="R347" s="42"/>
      <c r="S347" s="22" t="s">
        <v>45</v>
      </c>
      <c r="T347" s="22" t="s">
        <v>168</v>
      </c>
      <c r="U347" s="22" t="s">
        <v>214</v>
      </c>
    </row>
    <row r="348" spans="1:29" s="5" customFormat="1" ht="66">
      <c r="A348" s="27" t="s">
        <v>51</v>
      </c>
      <c r="B348" s="22">
        <v>15</v>
      </c>
      <c r="C348" s="56" t="s">
        <v>136</v>
      </c>
      <c r="D348" s="56" t="str">
        <f>VLOOKUP(C348,PDOT!$A$4:$B$11,2,0)</f>
        <v xml:space="preserve"> Desarrollar y promocionar el turismo rural y el agroturismo como medios para diversificar la economía local, preservar el patrimonio cultural y natural, y proporcionar nuevas fuentes de ingreso para la comunidad.</v>
      </c>
      <c r="E348" s="11"/>
      <c r="F348" s="65" t="s">
        <v>551</v>
      </c>
      <c r="G348" s="11" t="s">
        <v>549</v>
      </c>
      <c r="H348" s="11" t="s">
        <v>360</v>
      </c>
      <c r="I348" s="27" t="str">
        <f>VLOOKUP(H348,PDOT!$B$28:$C$56,2,0)</f>
        <v>Porcentaje de adquisiciones, y procedimientos institucionales realizados vs Porcentaje de adquisiciones, y procedimientos institucionales terminados con éxito.</v>
      </c>
      <c r="J348" s="31"/>
      <c r="K348" s="31">
        <v>0.5</v>
      </c>
      <c r="L348" s="31">
        <v>0.5</v>
      </c>
      <c r="M348" s="36"/>
      <c r="N348" s="85" t="str">
        <f t="shared" si="67"/>
        <v>ABRIL</v>
      </c>
      <c r="O348" s="85" t="str">
        <f t="shared" si="68"/>
        <v>SEPTIEMBRE</v>
      </c>
      <c r="P348" s="17" t="s">
        <v>216</v>
      </c>
      <c r="Q348" s="127">
        <v>7000</v>
      </c>
      <c r="R348" s="42"/>
      <c r="S348" s="22" t="s">
        <v>45</v>
      </c>
      <c r="T348" s="22" t="s">
        <v>168</v>
      </c>
      <c r="U348" s="22" t="s">
        <v>214</v>
      </c>
      <c r="Y348" s="139" t="s">
        <v>608</v>
      </c>
      <c r="Z348" s="140">
        <v>870935.08</v>
      </c>
    </row>
    <row r="349" spans="1:29" s="5" customFormat="1" ht="17.25" thickBot="1">
      <c r="A349" s="150" t="s">
        <v>20</v>
      </c>
      <c r="B349" s="150"/>
      <c r="C349" s="150"/>
      <c r="D349" s="150"/>
      <c r="E349" s="150"/>
      <c r="F349" s="150"/>
      <c r="G349" s="150"/>
      <c r="H349" s="150"/>
      <c r="I349" s="150"/>
      <c r="J349" s="150"/>
      <c r="K349" s="150"/>
      <c r="L349" s="150"/>
      <c r="M349" s="150"/>
      <c r="N349" s="150"/>
      <c r="O349" s="150"/>
      <c r="P349" s="151"/>
      <c r="Q349" s="121">
        <f>SUM(Q332:Q348)</f>
        <v>244000</v>
      </c>
      <c r="R349" s="45"/>
      <c r="S349" s="138">
        <v>241000</v>
      </c>
      <c r="T349" s="50">
        <f>+S349-Q349</f>
        <v>-3000</v>
      </c>
      <c r="U349" s="46"/>
    </row>
    <row r="350" spans="1:29" s="5" customFormat="1" ht="17.25" thickBot="1">
      <c r="A350" s="169" t="s">
        <v>233</v>
      </c>
      <c r="B350" s="169"/>
      <c r="C350" s="169"/>
      <c r="D350" s="169"/>
      <c r="E350" s="169"/>
      <c r="F350" s="169"/>
      <c r="G350" s="169"/>
      <c r="H350" s="169"/>
      <c r="I350" s="169"/>
      <c r="J350" s="169"/>
      <c r="K350" s="169"/>
      <c r="L350" s="169"/>
      <c r="M350" s="169"/>
      <c r="N350" s="169"/>
      <c r="O350" s="169"/>
      <c r="P350" s="170"/>
      <c r="Q350" s="121"/>
      <c r="R350" s="45"/>
      <c r="S350" s="49"/>
      <c r="T350" s="46"/>
      <c r="U350" s="46"/>
    </row>
    <row r="351" spans="1:29" s="5" customFormat="1" ht="20.25">
      <c r="A351" s="28" t="s">
        <v>20</v>
      </c>
      <c r="B351" s="91"/>
      <c r="C351" s="59"/>
      <c r="D351" s="59"/>
      <c r="E351" s="16"/>
      <c r="F351" s="69"/>
      <c r="G351" s="73"/>
      <c r="H351" s="62"/>
      <c r="I351" s="96"/>
      <c r="J351" s="25"/>
      <c r="K351" s="25"/>
      <c r="L351" s="25"/>
      <c r="M351" s="28"/>
      <c r="N351" s="87"/>
      <c r="O351" s="87"/>
      <c r="P351" s="25"/>
      <c r="Q351" s="121">
        <f>+Q349+Q328+Q313+Q295+Q288+Q278+Q267+Q256+Q169+Q128+Q90+Q79+Q71+Q33+Q26+Z348</f>
        <v>7647237.6612000009</v>
      </c>
      <c r="R351" s="53"/>
      <c r="S351" s="138">
        <f>+Q351+Z330</f>
        <v>7585237.6612</v>
      </c>
      <c r="T351" s="141">
        <f>+S351-Q351</f>
        <v>-62000.000000000931</v>
      </c>
      <c r="U351" s="22"/>
      <c r="Z351" s="1"/>
    </row>
    <row r="352" spans="1:29" s="5" customFormat="1" ht="17.25" thickBot="1">
      <c r="A352" s="27"/>
      <c r="B352" s="22"/>
      <c r="C352" s="56"/>
      <c r="D352" s="56"/>
      <c r="F352" s="65"/>
      <c r="G352" s="11"/>
      <c r="H352" s="11"/>
      <c r="I352" s="27"/>
      <c r="J352" s="31"/>
      <c r="K352" s="31"/>
      <c r="L352" s="31"/>
      <c r="M352" s="36"/>
      <c r="N352" s="85"/>
      <c r="O352" s="85"/>
      <c r="P352" s="22"/>
      <c r="Q352" s="48"/>
      <c r="R352" s="42"/>
      <c r="S352" s="22"/>
      <c r="T352" s="22"/>
      <c r="U352" s="22"/>
      <c r="Z352" s="1"/>
      <c r="AC352" s="19"/>
    </row>
    <row r="353" spans="1:21" s="5" customFormat="1" ht="26.25" customHeight="1" thickBot="1">
      <c r="A353" s="179" t="s">
        <v>81</v>
      </c>
      <c r="B353" s="180"/>
      <c r="C353" s="180"/>
      <c r="D353" s="180"/>
      <c r="E353" s="180"/>
      <c r="F353" s="180"/>
      <c r="G353" s="180"/>
      <c r="H353" s="180"/>
      <c r="I353" s="180"/>
      <c r="J353" s="180"/>
      <c r="K353" s="180"/>
      <c r="L353" s="180"/>
      <c r="M353" s="180"/>
      <c r="N353" s="180"/>
      <c r="O353" s="181"/>
      <c r="P353" s="51"/>
      <c r="Q353" s="123"/>
      <c r="R353" s="51"/>
      <c r="S353" s="51"/>
      <c r="T353" s="51"/>
      <c r="U353" s="51"/>
    </row>
    <row r="354" spans="1:21" s="5" customFormat="1" ht="16.5">
      <c r="A354" s="29" t="s">
        <v>82</v>
      </c>
      <c r="B354" s="92"/>
      <c r="C354" s="60"/>
      <c r="D354" s="60"/>
      <c r="E354" s="15"/>
      <c r="F354" s="70"/>
      <c r="G354" s="64"/>
      <c r="H354" s="63"/>
      <c r="I354" s="29"/>
      <c r="J354" s="26"/>
      <c r="K354" s="26"/>
      <c r="L354" s="26"/>
      <c r="M354" s="29"/>
      <c r="N354" s="88"/>
      <c r="O354" s="88"/>
      <c r="P354" s="26"/>
      <c r="Q354" s="124" t="s">
        <v>83</v>
      </c>
      <c r="R354" s="52"/>
      <c r="S354" s="52"/>
      <c r="T354" s="52"/>
      <c r="U354" s="52"/>
    </row>
    <row r="355" spans="1:21" s="5" customFormat="1" ht="16.5">
      <c r="A355" s="27"/>
      <c r="B355" s="22"/>
      <c r="C355" s="56"/>
      <c r="D355" s="56"/>
      <c r="F355" s="65"/>
      <c r="G355" s="11"/>
      <c r="H355" s="11"/>
      <c r="I355" s="27"/>
      <c r="J355" s="31"/>
      <c r="K355" s="31"/>
      <c r="L355" s="31"/>
      <c r="M355" s="36"/>
      <c r="N355" s="85"/>
      <c r="O355" s="85"/>
      <c r="P355" s="22"/>
      <c r="Q355" s="48"/>
      <c r="R355" s="42"/>
      <c r="S355" s="22"/>
      <c r="T355" s="22"/>
      <c r="U355" s="22"/>
    </row>
    <row r="356" spans="1:21" s="5" customFormat="1" ht="16.5">
      <c r="A356" s="27"/>
      <c r="B356" s="22"/>
      <c r="C356" s="56"/>
      <c r="D356" s="56"/>
      <c r="F356" s="65"/>
      <c r="G356" s="11"/>
      <c r="H356" s="11"/>
      <c r="I356" s="27"/>
      <c r="J356" s="31"/>
      <c r="K356" s="31"/>
      <c r="L356" s="31"/>
      <c r="M356" s="36"/>
      <c r="N356" s="85"/>
      <c r="O356" s="85"/>
      <c r="P356" s="22"/>
      <c r="Q356" s="48"/>
      <c r="R356" s="42"/>
      <c r="S356" s="22"/>
      <c r="T356" s="22"/>
      <c r="U356" s="22"/>
    </row>
    <row r="357" spans="1:21" s="5" customFormat="1" ht="16.5">
      <c r="A357" s="27"/>
      <c r="B357" s="22"/>
      <c r="C357" s="56"/>
      <c r="D357" s="56"/>
      <c r="F357" s="65"/>
      <c r="G357" s="11"/>
      <c r="H357" s="11"/>
      <c r="I357" s="27"/>
      <c r="J357" s="31"/>
      <c r="K357" s="31"/>
      <c r="L357" s="31"/>
      <c r="M357" s="36"/>
      <c r="N357" s="85"/>
      <c r="O357" s="85"/>
      <c r="P357" s="22"/>
      <c r="Q357" s="48"/>
      <c r="R357" s="42"/>
      <c r="S357" s="22"/>
      <c r="T357" s="22"/>
      <c r="U357" s="22"/>
    </row>
    <row r="358" spans="1:21" s="5" customFormat="1" ht="16.5">
      <c r="A358" s="27"/>
      <c r="B358" s="22"/>
      <c r="C358" s="56"/>
      <c r="D358" s="56"/>
      <c r="F358" s="65"/>
      <c r="G358" s="11"/>
      <c r="H358" s="11"/>
      <c r="I358" s="27"/>
      <c r="J358" s="31"/>
      <c r="K358" s="31"/>
      <c r="L358" s="31"/>
      <c r="M358" s="36"/>
      <c r="N358" s="85"/>
      <c r="O358" s="85"/>
      <c r="P358" s="22"/>
      <c r="Q358" s="48"/>
      <c r="R358" s="42"/>
      <c r="S358" s="22"/>
      <c r="T358" s="22"/>
      <c r="U358" s="22"/>
    </row>
    <row r="359" spans="1:21" s="5" customFormat="1" ht="16.5">
      <c r="A359" s="27"/>
      <c r="B359" s="22"/>
      <c r="C359" s="56"/>
      <c r="D359" s="56"/>
      <c r="F359" s="71" t="s">
        <v>85</v>
      </c>
      <c r="G359" s="11"/>
      <c r="H359" s="11" t="s">
        <v>86</v>
      </c>
      <c r="I359" s="27" t="s">
        <v>89</v>
      </c>
      <c r="J359" s="31"/>
      <c r="K359" s="31"/>
      <c r="L359" s="31"/>
      <c r="M359" s="36"/>
      <c r="N359" s="85"/>
      <c r="O359" s="85"/>
      <c r="P359" s="22"/>
      <c r="Q359" s="48"/>
      <c r="R359" s="42"/>
      <c r="S359" s="22"/>
      <c r="T359" s="22"/>
      <c r="U359" s="22"/>
    </row>
    <row r="360" spans="1:21" s="5" customFormat="1" ht="16.5">
      <c r="A360" s="27"/>
      <c r="B360" s="22"/>
      <c r="C360" s="56"/>
      <c r="D360" s="56"/>
      <c r="F360" s="72" t="s">
        <v>80</v>
      </c>
      <c r="G360" s="64"/>
      <c r="H360" s="64" t="s">
        <v>79</v>
      </c>
      <c r="I360" s="30" t="s">
        <v>90</v>
      </c>
      <c r="J360" s="31"/>
      <c r="K360" s="31"/>
      <c r="L360" s="31"/>
      <c r="M360" s="36"/>
      <c r="N360" s="85"/>
      <c r="O360" s="85"/>
      <c r="P360" s="22"/>
      <c r="Q360" s="48"/>
      <c r="R360" s="42"/>
      <c r="S360" s="22"/>
      <c r="T360" s="22"/>
      <c r="U360" s="22"/>
    </row>
    <row r="361" spans="1:21" s="5" customFormat="1" ht="47.25" customHeight="1">
      <c r="A361" s="27"/>
      <c r="B361" s="22"/>
      <c r="C361" s="56"/>
      <c r="D361" s="56"/>
      <c r="F361" s="71"/>
      <c r="G361" s="11"/>
      <c r="H361" s="11"/>
      <c r="I361" s="27"/>
      <c r="J361" s="31"/>
      <c r="K361" s="31"/>
      <c r="L361" s="31"/>
      <c r="M361" s="36"/>
      <c r="N361" s="85"/>
      <c r="O361" s="85"/>
      <c r="P361" s="22"/>
      <c r="Q361" s="48"/>
      <c r="R361" s="177" t="s">
        <v>91</v>
      </c>
      <c r="S361" s="178"/>
      <c r="T361" s="42"/>
      <c r="U361" s="22"/>
    </row>
    <row r="362" spans="1:21" s="5" customFormat="1" ht="16.5">
      <c r="A362" s="27"/>
      <c r="B362" s="22"/>
      <c r="C362" s="56"/>
      <c r="D362" s="56"/>
      <c r="F362" s="71"/>
      <c r="G362" s="11"/>
      <c r="H362" s="11"/>
      <c r="I362" s="27"/>
      <c r="J362" s="31"/>
      <c r="K362" s="31"/>
      <c r="L362" s="31"/>
      <c r="M362" s="36"/>
      <c r="N362" s="85"/>
      <c r="O362" s="85"/>
      <c r="P362" s="22"/>
      <c r="Q362" s="48"/>
      <c r="R362" s="175" t="s">
        <v>92</v>
      </c>
      <c r="S362" s="176"/>
      <c r="T362" s="53"/>
      <c r="U362" s="22"/>
    </row>
    <row r="363" spans="1:21" s="5" customFormat="1" ht="16.5">
      <c r="A363" s="27"/>
      <c r="B363" s="22"/>
      <c r="C363" s="56"/>
      <c r="D363" s="56"/>
      <c r="F363" s="71"/>
      <c r="G363" s="11"/>
      <c r="H363" s="11"/>
      <c r="I363" s="27"/>
      <c r="J363" s="31"/>
      <c r="K363" s="31"/>
      <c r="L363" s="31"/>
      <c r="M363" s="36"/>
      <c r="N363" s="85"/>
      <c r="O363" s="85"/>
      <c r="P363" s="22"/>
      <c r="Q363" s="48"/>
      <c r="R363" s="53"/>
      <c r="S363" s="53"/>
      <c r="T363" s="53"/>
      <c r="U363" s="22"/>
    </row>
    <row r="364" spans="1:21" s="5" customFormat="1" ht="16.5">
      <c r="A364" s="27"/>
      <c r="B364" s="22"/>
      <c r="C364" s="56"/>
      <c r="D364" s="56"/>
      <c r="F364" s="71"/>
      <c r="G364" s="11"/>
      <c r="H364" s="11"/>
      <c r="I364" s="27"/>
      <c r="J364" s="31"/>
      <c r="K364" s="31"/>
      <c r="L364" s="31"/>
      <c r="M364" s="36"/>
      <c r="N364" s="85"/>
      <c r="O364" s="85"/>
      <c r="P364" s="22"/>
      <c r="Q364" s="48"/>
      <c r="R364" s="53"/>
      <c r="S364" s="53"/>
      <c r="T364" s="53"/>
      <c r="U364" s="22"/>
    </row>
    <row r="365" spans="1:21" s="5" customFormat="1" ht="16.5">
      <c r="A365" s="27"/>
      <c r="B365" s="22"/>
      <c r="C365" s="56"/>
      <c r="D365" s="56"/>
      <c r="F365" s="71" t="s">
        <v>240</v>
      </c>
      <c r="G365" s="11"/>
      <c r="H365" s="11" t="s">
        <v>87</v>
      </c>
      <c r="I365" s="27"/>
      <c r="J365" s="31"/>
      <c r="K365" s="31"/>
      <c r="L365" s="31"/>
      <c r="M365" s="36"/>
      <c r="N365" s="85"/>
      <c r="O365" s="85"/>
      <c r="P365" s="22"/>
      <c r="Q365" s="48"/>
      <c r="R365" s="42"/>
      <c r="S365" s="22"/>
      <c r="T365" s="22"/>
      <c r="U365" s="22"/>
    </row>
    <row r="366" spans="1:21" s="5" customFormat="1" ht="16.5">
      <c r="A366" s="27"/>
      <c r="B366" s="22"/>
      <c r="C366" s="56"/>
      <c r="D366" s="56"/>
      <c r="F366" s="72" t="s">
        <v>84</v>
      </c>
      <c r="G366" s="64"/>
      <c r="H366" s="64" t="s">
        <v>88</v>
      </c>
      <c r="I366" s="27"/>
      <c r="J366" s="31"/>
      <c r="K366" s="31"/>
      <c r="L366" s="31"/>
      <c r="M366" s="36"/>
      <c r="N366" s="85"/>
      <c r="O366" s="85"/>
      <c r="P366" s="22"/>
      <c r="Q366" s="48"/>
      <c r="R366" s="42"/>
      <c r="S366" s="22"/>
      <c r="T366" s="22"/>
      <c r="U366" s="22"/>
    </row>
  </sheetData>
  <autoFilter ref="A3:U366"/>
  <dataConsolidate/>
  <mergeCells count="311">
    <mergeCell ref="J131:M131"/>
    <mergeCell ref="N131:N132"/>
    <mergeCell ref="R81:R82"/>
    <mergeCell ref="AC15:AD15"/>
    <mergeCell ref="G28:G29"/>
    <mergeCell ref="G35:G36"/>
    <mergeCell ref="G73:G74"/>
    <mergeCell ref="E28:E29"/>
    <mergeCell ref="E35:E36"/>
    <mergeCell ref="A71:P71"/>
    <mergeCell ref="A72:U72"/>
    <mergeCell ref="A73:A74"/>
    <mergeCell ref="B73:B74"/>
    <mergeCell ref="D73:D74"/>
    <mergeCell ref="F73:F74"/>
    <mergeCell ref="H73:H74"/>
    <mergeCell ref="I73:I74"/>
    <mergeCell ref="S73:S74"/>
    <mergeCell ref="U73:U74"/>
    <mergeCell ref="C73:C74"/>
    <mergeCell ref="T73:T74"/>
    <mergeCell ref="U28:U29"/>
    <mergeCell ref="A26:P26"/>
    <mergeCell ref="A27:U27"/>
    <mergeCell ref="H290:H291"/>
    <mergeCell ref="I290:I291"/>
    <mergeCell ref="J290:M290"/>
    <mergeCell ref="P290:P291"/>
    <mergeCell ref="S290:S291"/>
    <mergeCell ref="U290:U291"/>
    <mergeCell ref="A169:P169"/>
    <mergeCell ref="A170:P170"/>
    <mergeCell ref="U280:U281"/>
    <mergeCell ref="Q270:Q271"/>
    <mergeCell ref="R270:R271"/>
    <mergeCell ref="S270:S271"/>
    <mergeCell ref="Q297:Q298"/>
    <mergeCell ref="R297:R298"/>
    <mergeCell ref="S297:S298"/>
    <mergeCell ref="A270:A271"/>
    <mergeCell ref="A296:U296"/>
    <mergeCell ref="A295:P295"/>
    <mergeCell ref="A289:U289"/>
    <mergeCell ref="A288:P288"/>
    <mergeCell ref="T172:T173"/>
    <mergeCell ref="U172:U173"/>
    <mergeCell ref="A172:A173"/>
    <mergeCell ref="B172:B173"/>
    <mergeCell ref="C297:C298"/>
    <mergeCell ref="D297:D298"/>
    <mergeCell ref="F297:F298"/>
    <mergeCell ref="A290:A291"/>
    <mergeCell ref="B290:B291"/>
    <mergeCell ref="I297:I298"/>
    <mergeCell ref="J297:M297"/>
    <mergeCell ref="N297:N298"/>
    <mergeCell ref="O297:O298"/>
    <mergeCell ref="P297:P298"/>
    <mergeCell ref="D290:D291"/>
    <mergeCell ref="F290:F291"/>
    <mergeCell ref="I330:I331"/>
    <mergeCell ref="J330:M330"/>
    <mergeCell ref="A279:U279"/>
    <mergeCell ref="A280:A281"/>
    <mergeCell ref="B280:B281"/>
    <mergeCell ref="C280:C281"/>
    <mergeCell ref="D280:D281"/>
    <mergeCell ref="F280:F281"/>
    <mergeCell ref="H280:H281"/>
    <mergeCell ref="I280:I281"/>
    <mergeCell ref="J280:M280"/>
    <mergeCell ref="N280:N281"/>
    <mergeCell ref="O280:O281"/>
    <mergeCell ref="P280:P281"/>
    <mergeCell ref="Q280:Q281"/>
    <mergeCell ref="R280:R281"/>
    <mergeCell ref="S280:S281"/>
    <mergeCell ref="T280:T281"/>
    <mergeCell ref="A329:U329"/>
    <mergeCell ref="A328:P328"/>
    <mergeCell ref="C290:C291"/>
    <mergeCell ref="T290:T291"/>
    <mergeCell ref="A297:A298"/>
    <mergeCell ref="B297:B298"/>
    <mergeCell ref="A131:A132"/>
    <mergeCell ref="B131:B132"/>
    <mergeCell ref="A9:U9"/>
    <mergeCell ref="A10:U10"/>
    <mergeCell ref="A11:U11"/>
    <mergeCell ref="A12:A13"/>
    <mergeCell ref="B12:B13"/>
    <mergeCell ref="D12:D13"/>
    <mergeCell ref="F12:F13"/>
    <mergeCell ref="H12:H13"/>
    <mergeCell ref="I12:I13"/>
    <mergeCell ref="S12:S13"/>
    <mergeCell ref="U12:U13"/>
    <mergeCell ref="G12:G13"/>
    <mergeCell ref="T12:T13"/>
    <mergeCell ref="O131:O132"/>
    <mergeCell ref="F81:F82"/>
    <mergeCell ref="T131:T132"/>
    <mergeCell ref="U131:U132"/>
    <mergeCell ref="C131:C132"/>
    <mergeCell ref="D131:D132"/>
    <mergeCell ref="F131:F132"/>
    <mergeCell ref="H131:H132"/>
    <mergeCell ref="I131:I132"/>
    <mergeCell ref="C12:C13"/>
    <mergeCell ref="E12:E13"/>
    <mergeCell ref="J73:M73"/>
    <mergeCell ref="N73:N74"/>
    <mergeCell ref="O73:O74"/>
    <mergeCell ref="P73:P74"/>
    <mergeCell ref="Q73:Q74"/>
    <mergeCell ref="A79:P79"/>
    <mergeCell ref="A80:U80"/>
    <mergeCell ref="R73:R74"/>
    <mergeCell ref="A28:A29"/>
    <mergeCell ref="B28:B29"/>
    <mergeCell ref="N12:N13"/>
    <mergeCell ref="O12:O13"/>
    <mergeCell ref="P12:P13"/>
    <mergeCell ref="Q12:Q13"/>
    <mergeCell ref="R12:R13"/>
    <mergeCell ref="Q28:Q29"/>
    <mergeCell ref="R28:R29"/>
    <mergeCell ref="J12:M12"/>
    <mergeCell ref="J35:M35"/>
    <mergeCell ref="N35:N36"/>
    <mergeCell ref="S172:S173"/>
    <mergeCell ref="P131:P132"/>
    <mergeCell ref="Q131:Q132"/>
    <mergeCell ref="R131:R132"/>
    <mergeCell ref="S131:S132"/>
    <mergeCell ref="A130:U130"/>
    <mergeCell ref="E21:E25"/>
    <mergeCell ref="E14:E20"/>
    <mergeCell ref="A33:P33"/>
    <mergeCell ref="H28:H29"/>
    <mergeCell ref="I28:I29"/>
    <mergeCell ref="J28:M28"/>
    <mergeCell ref="N28:N29"/>
    <mergeCell ref="O28:O29"/>
    <mergeCell ref="P28:P29"/>
    <mergeCell ref="E30:E32"/>
    <mergeCell ref="A34:U34"/>
    <mergeCell ref="A35:A36"/>
    <mergeCell ref="B35:B36"/>
    <mergeCell ref="D35:D36"/>
    <mergeCell ref="F35:F36"/>
    <mergeCell ref="H35:H36"/>
    <mergeCell ref="I35:I36"/>
    <mergeCell ref="D28:D29"/>
    <mergeCell ref="U35:U36"/>
    <mergeCell ref="O35:O36"/>
    <mergeCell ref="P35:P36"/>
    <mergeCell ref="Q35:Q36"/>
    <mergeCell ref="R35:R36"/>
    <mergeCell ref="S35:S36"/>
    <mergeCell ref="T35:T36"/>
    <mergeCell ref="C35:C36"/>
    <mergeCell ref="F28:F29"/>
    <mergeCell ref="T28:T29"/>
    <mergeCell ref="C28:C29"/>
    <mergeCell ref="S28:S29"/>
    <mergeCell ref="H81:H82"/>
    <mergeCell ref="I81:I82"/>
    <mergeCell ref="J81:M81"/>
    <mergeCell ref="N81:N82"/>
    <mergeCell ref="O81:O82"/>
    <mergeCell ref="P81:P82"/>
    <mergeCell ref="Q81:Q82"/>
    <mergeCell ref="A128:P128"/>
    <mergeCell ref="A129:P129"/>
    <mergeCell ref="A90:P90"/>
    <mergeCell ref="B81:B82"/>
    <mergeCell ref="D81:D82"/>
    <mergeCell ref="R362:S362"/>
    <mergeCell ref="R361:S361"/>
    <mergeCell ref="U297:U298"/>
    <mergeCell ref="O316:O317"/>
    <mergeCell ref="P316:P317"/>
    <mergeCell ref="Q316:Q317"/>
    <mergeCell ref="R316:R317"/>
    <mergeCell ref="S316:S317"/>
    <mergeCell ref="T316:T317"/>
    <mergeCell ref="U316:U317"/>
    <mergeCell ref="Q330:Q331"/>
    <mergeCell ref="R330:R331"/>
    <mergeCell ref="S330:S331"/>
    <mergeCell ref="T330:T331"/>
    <mergeCell ref="U330:U331"/>
    <mergeCell ref="A353:O353"/>
    <mergeCell ref="A350:P350"/>
    <mergeCell ref="A349:P349"/>
    <mergeCell ref="A330:A331"/>
    <mergeCell ref="B330:B331"/>
    <mergeCell ref="C330:C331"/>
    <mergeCell ref="D330:D331"/>
    <mergeCell ref="F330:F331"/>
    <mergeCell ref="H330:H331"/>
    <mergeCell ref="T297:T298"/>
    <mergeCell ref="H297:H298"/>
    <mergeCell ref="C81:C82"/>
    <mergeCell ref="T81:T82"/>
    <mergeCell ref="A91:U91"/>
    <mergeCell ref="A92:A93"/>
    <mergeCell ref="B92:B93"/>
    <mergeCell ref="C92:C93"/>
    <mergeCell ref="D92:D93"/>
    <mergeCell ref="F92:F93"/>
    <mergeCell ref="H92:H93"/>
    <mergeCell ref="I92:I93"/>
    <mergeCell ref="J92:M92"/>
    <mergeCell ref="N92:N93"/>
    <mergeCell ref="O92:O93"/>
    <mergeCell ref="P92:P93"/>
    <mergeCell ref="Q92:Q93"/>
    <mergeCell ref="R92:R93"/>
    <mergeCell ref="S92:S93"/>
    <mergeCell ref="T92:T93"/>
    <mergeCell ref="S81:S82"/>
    <mergeCell ref="U81:U82"/>
    <mergeCell ref="U92:U93"/>
    <mergeCell ref="A81:A82"/>
    <mergeCell ref="P270:P271"/>
    <mergeCell ref="C172:C173"/>
    <mergeCell ref="D172:D173"/>
    <mergeCell ref="F172:F173"/>
    <mergeCell ref="H172:H173"/>
    <mergeCell ref="I172:I173"/>
    <mergeCell ref="J172:M172"/>
    <mergeCell ref="N172:N173"/>
    <mergeCell ref="O172:O173"/>
    <mergeCell ref="P172:P173"/>
    <mergeCell ref="A267:P267"/>
    <mergeCell ref="A256:P256"/>
    <mergeCell ref="B270:B271"/>
    <mergeCell ref="Q290:Q291"/>
    <mergeCell ref="R290:R291"/>
    <mergeCell ref="A258:U258"/>
    <mergeCell ref="A259:A260"/>
    <mergeCell ref="B259:B260"/>
    <mergeCell ref="C259:C260"/>
    <mergeCell ref="D259:D260"/>
    <mergeCell ref="A257:P257"/>
    <mergeCell ref="U259:U260"/>
    <mergeCell ref="N290:N291"/>
    <mergeCell ref="O290:O291"/>
    <mergeCell ref="P259:P260"/>
    <mergeCell ref="Q259:Q260"/>
    <mergeCell ref="R259:R260"/>
    <mergeCell ref="S259:S260"/>
    <mergeCell ref="T259:T260"/>
    <mergeCell ref="D270:D271"/>
    <mergeCell ref="F270:F271"/>
    <mergeCell ref="H270:H271"/>
    <mergeCell ref="I270:I271"/>
    <mergeCell ref="J270:M270"/>
    <mergeCell ref="N270:N271"/>
    <mergeCell ref="U270:U271"/>
    <mergeCell ref="O270:O271"/>
    <mergeCell ref="E37:E69"/>
    <mergeCell ref="A268:U269"/>
    <mergeCell ref="C270:C271"/>
    <mergeCell ref="A171:U171"/>
    <mergeCell ref="N330:N331"/>
    <mergeCell ref="O330:O331"/>
    <mergeCell ref="P330:P331"/>
    <mergeCell ref="A316:A317"/>
    <mergeCell ref="B316:B317"/>
    <mergeCell ref="C316:C317"/>
    <mergeCell ref="D316:D317"/>
    <mergeCell ref="F316:F317"/>
    <mergeCell ref="H316:H317"/>
    <mergeCell ref="I316:I317"/>
    <mergeCell ref="J316:M316"/>
    <mergeCell ref="N316:N317"/>
    <mergeCell ref="F259:F260"/>
    <mergeCell ref="H259:H260"/>
    <mergeCell ref="I259:I260"/>
    <mergeCell ref="J259:M259"/>
    <mergeCell ref="N259:N260"/>
    <mergeCell ref="O259:O260"/>
    <mergeCell ref="Q172:Q173"/>
    <mergeCell ref="E73:E74"/>
    <mergeCell ref="G297:G298"/>
    <mergeCell ref="G290:G291"/>
    <mergeCell ref="E297:E298"/>
    <mergeCell ref="E290:E291"/>
    <mergeCell ref="G316:G317"/>
    <mergeCell ref="E316:E317"/>
    <mergeCell ref="G330:G331"/>
    <mergeCell ref="E330:E331"/>
    <mergeCell ref="E81:E82"/>
    <mergeCell ref="G81:G82"/>
    <mergeCell ref="E92:E93"/>
    <mergeCell ref="G92:G93"/>
    <mergeCell ref="E131:E132"/>
    <mergeCell ref="G131:G132"/>
    <mergeCell ref="E172:E173"/>
    <mergeCell ref="G172:G173"/>
    <mergeCell ref="E270:E271"/>
    <mergeCell ref="G270:G271"/>
    <mergeCell ref="G259:G260"/>
    <mergeCell ref="G280:G281"/>
    <mergeCell ref="A315:U315"/>
    <mergeCell ref="A313:P313"/>
    <mergeCell ref="A278:P278"/>
    <mergeCell ref="R172:R173"/>
  </mergeCells>
  <phoneticPr fontId="11" type="noConversion"/>
  <dataValidations disablePrompts="1" count="6">
    <dataValidation type="list" allowBlank="1" showInputMessage="1" showErrorMessage="1" sqref="S261:S266 S292:S294 S282:S287 S318:S327 S133:S168 S94:S127 S174:S255 S299:S312 S272:S277 S14:S25 S75:S78 S83:S89 S332:S348 S37:S70 S30:S32">
      <formula1>INDIRECT($A14)</formula1>
    </dataValidation>
    <dataValidation type="list" allowBlank="1" showInputMessage="1" showErrorMessage="1" sqref="C292:C294 C261:C266 C282:C287 C318:C327 C133:C168 C94:C127 C174:C255 C299:C312 C272:C277 C14:C25 C75:C78 C83:C89 C332:C348 C37:C70 C30:C32">
      <formula1>PDOTOBJ</formula1>
    </dataValidation>
    <dataValidation type="list" allowBlank="1" showInputMessage="1" showErrorMessage="1" sqref="H282:H287 H261:H266 H292:H294 H318:H327 H133:H168 H94:H127 H174:H255 H299:H312 H272:H277 H75:H78 H83:H89 H332:H348 H37:H70 H30:H32">
      <formula1>INDIRECT(C30)</formula1>
    </dataValidation>
    <dataValidation type="list" allowBlank="1" showInputMessage="1" showErrorMessage="1" sqref="T292:T294 T261:T266 T282:T287 T318:T327 T133:T168 T94:T127 T174:T255 T299:T312 T272:T277 T14:T25 T83:T89 T75:T78 T332:T348 T37:T70 T30:T32">
      <formula1>"NUEVO, ARRASTRE"</formula1>
    </dataValidation>
    <dataValidation type="list" allowBlank="1" showInputMessage="1" showErrorMessage="1" sqref="U292:U294 U261:U266 U282:U287 U318:U327 U133:U168 U94:U127 U299:U312 U272:U277 U14:U25 U83:U89 U75:U78 U332:U348 U174:U255 U37:U70 U30:U32">
      <formula1>"INSTITUCIONAL,VIAL,ADOQUINADO,INFRAESTRUCTURA,AGUA POTABLE,ALCANTARILLADO,FOMENTO,"</formula1>
    </dataValidation>
    <dataValidation type="list" allowBlank="1" showInputMessage="1" showErrorMessage="1" sqref="S85">
      <formula1>INDIRECT(#REF!)</formula1>
    </dataValidation>
  </dataValidations>
  <pageMargins left="0.21" right="0.17" top="0.75" bottom="0.38" header="0.3" footer="0.3"/>
  <pageSetup paperSize="9" scale="32" fitToHeight="0" orientation="landscape" r:id="rId1"/>
  <headerFooter>
    <oddHeader>&amp;L&amp;G&amp;R&amp;G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71" r:id="rId5" name="TextBox1">
          <controlPr defaultSize="0" autoLine="0" r:id="rId6">
            <anchor moveWithCells="1">
              <from>
                <xdr:col>23</xdr:col>
                <xdr:colOff>114300</xdr:colOff>
                <xdr:row>14</xdr:row>
                <xdr:rowOff>152400</xdr:rowOff>
              </from>
              <to>
                <xdr:col>28</xdr:col>
                <xdr:colOff>666750</xdr:colOff>
                <xdr:row>14</xdr:row>
                <xdr:rowOff>638175</xdr:rowOff>
              </to>
            </anchor>
          </controlPr>
        </control>
      </mc:Choice>
      <mc:Fallback>
        <control shapeId="1071" r:id="rId5" name="TextBox1"/>
      </mc:Fallback>
    </mc:AlternateContent>
    <mc:AlternateContent xmlns:mc="http://schemas.openxmlformats.org/markup-compatibility/2006">
      <mc:Choice Requires="x14">
        <control shapeId="1094" r:id="rId7" name="Button 70">
          <controlPr defaultSize="0" print="0" autoFill="0" autoPict="0" macro="[0]!FILTRO">
            <anchor moveWithCells="1" sizeWithCells="1">
              <from>
                <xdr:col>28</xdr:col>
                <xdr:colOff>200025</xdr:colOff>
                <xdr:row>13</xdr:row>
                <xdr:rowOff>228600</xdr:rowOff>
              </from>
              <to>
                <xdr:col>29</xdr:col>
                <xdr:colOff>723900</xdr:colOff>
                <xdr:row>13</xdr:row>
                <xdr:rowOff>704850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DIRECCIONES!$B$4:$B$11</xm:f>
          </x14:formula1>
          <xm:sqref>A282:A287 A261:A266 A292:A294 A318:A327 A133:A168 A94:A127 A174:A255 A299:A312 A272:A277 A21:A25 A75:A78 A83:A89 A332:A348 A30:A32</xm:sqref>
        </x14:dataValidation>
        <x14:dataValidation type="list" allowBlank="1" showInputMessage="1" showErrorMessage="1">
          <x14:formula1>
            <xm:f>PDOT!R15:R19</xm:f>
          </x14:formula1>
          <xm:sqref>H16:H25</xm:sqref>
        </x14:dataValidation>
        <x14:dataValidation type="list" allowBlank="1" showInputMessage="1" showErrorMessage="1">
          <x14:formula1>
            <xm:f>PDOT!R14:R18</xm:f>
          </x14:formula1>
          <xm:sqref>H14:H15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2:M37"/>
  <sheetViews>
    <sheetView topLeftCell="B1" zoomScale="70" zoomScaleNormal="70" workbookViewId="0">
      <selection activeCell="A16" sqref="A16:N16"/>
    </sheetView>
  </sheetViews>
  <sheetFormatPr baseColWidth="10" defaultRowHeight="15"/>
  <cols>
    <col min="1" max="1" width="55.42578125" bestFit="1" customWidth="1"/>
    <col min="2" max="2" width="55.42578125" customWidth="1"/>
    <col min="3" max="3" width="45.85546875" customWidth="1"/>
    <col min="7" max="7" width="48" customWidth="1"/>
    <col min="8" max="8" width="3" bestFit="1" customWidth="1"/>
    <col min="9" max="9" width="48" customWidth="1"/>
    <col min="10" max="10" width="3" bestFit="1" customWidth="1"/>
    <col min="11" max="11" width="48" customWidth="1"/>
    <col min="12" max="12" width="3" bestFit="1" customWidth="1"/>
    <col min="13" max="13" width="48" customWidth="1"/>
  </cols>
  <sheetData>
    <row r="2" spans="1:13">
      <c r="B2" t="s">
        <v>95</v>
      </c>
      <c r="G2" s="1" t="s">
        <v>96</v>
      </c>
      <c r="I2" s="1" t="s">
        <v>97</v>
      </c>
      <c r="J2" s="1"/>
      <c r="K2" s="1" t="s">
        <v>98</v>
      </c>
      <c r="L2" s="1"/>
      <c r="M2" s="1" t="s">
        <v>99</v>
      </c>
    </row>
    <row r="3" spans="1:13" ht="75">
      <c r="A3" s="1" t="s">
        <v>100</v>
      </c>
      <c r="B3" s="1" t="s">
        <v>101</v>
      </c>
      <c r="C3" s="1" t="s">
        <v>102</v>
      </c>
      <c r="G3" s="1" t="s">
        <v>103</v>
      </c>
      <c r="I3" s="1" t="s">
        <v>104</v>
      </c>
      <c r="J3" s="1"/>
      <c r="K3" s="1" t="s">
        <v>105</v>
      </c>
      <c r="L3" s="1"/>
      <c r="M3" s="1" t="s">
        <v>106</v>
      </c>
    </row>
    <row r="4" spans="1:13" ht="60">
      <c r="A4" s="1" t="s">
        <v>107</v>
      </c>
      <c r="B4" t="s">
        <v>108</v>
      </c>
      <c r="C4" s="1" t="s">
        <v>109</v>
      </c>
      <c r="G4" s="1" t="s">
        <v>110</v>
      </c>
      <c r="I4" s="1" t="s">
        <v>111</v>
      </c>
      <c r="J4" s="1"/>
      <c r="K4" s="1" t="s">
        <v>112</v>
      </c>
      <c r="L4" s="1"/>
      <c r="M4" s="1" t="s">
        <v>113</v>
      </c>
    </row>
    <row r="5" spans="1:13" ht="60">
      <c r="A5" s="1" t="s">
        <v>114</v>
      </c>
      <c r="B5" s="1" t="s">
        <v>115</v>
      </c>
      <c r="C5" s="1" t="s">
        <v>116</v>
      </c>
      <c r="G5" s="1" t="s">
        <v>117</v>
      </c>
      <c r="I5" s="1" t="s">
        <v>118</v>
      </c>
      <c r="J5" s="1"/>
      <c r="K5" s="1"/>
      <c r="L5" s="1"/>
      <c r="M5" s="1" t="s">
        <v>119</v>
      </c>
    </row>
    <row r="6" spans="1:13" ht="75">
      <c r="A6" s="1" t="s">
        <v>120</v>
      </c>
      <c r="B6" t="s">
        <v>121</v>
      </c>
      <c r="C6" s="1" t="s">
        <v>122</v>
      </c>
      <c r="G6" s="1" t="s">
        <v>123</v>
      </c>
      <c r="I6" s="1" t="s">
        <v>124</v>
      </c>
      <c r="J6" s="1"/>
      <c r="K6" s="1"/>
      <c r="L6" s="1"/>
      <c r="M6" s="1"/>
    </row>
    <row r="7" spans="1:13" ht="30">
      <c r="G7" s="1" t="s">
        <v>125</v>
      </c>
      <c r="I7" s="1" t="s">
        <v>126</v>
      </c>
      <c r="J7" s="1"/>
      <c r="K7" s="1"/>
      <c r="L7" s="1"/>
      <c r="M7" s="1"/>
    </row>
    <row r="8" spans="1:13">
      <c r="G8" s="1" t="s">
        <v>127</v>
      </c>
      <c r="I8" s="1"/>
      <c r="J8" s="1"/>
      <c r="K8" s="1"/>
      <c r="L8" s="1"/>
      <c r="M8" s="1"/>
    </row>
    <row r="9" spans="1:13" ht="45">
      <c r="G9" s="1" t="s">
        <v>128</v>
      </c>
      <c r="I9" s="1"/>
      <c r="J9" s="1"/>
      <c r="K9" s="1"/>
      <c r="L9" s="1"/>
      <c r="M9" s="1"/>
    </row>
    <row r="10" spans="1:13" ht="45">
      <c r="G10" s="1" t="s">
        <v>129</v>
      </c>
      <c r="I10" s="1"/>
      <c r="J10" s="1"/>
      <c r="K10" s="1"/>
      <c r="L10" s="1"/>
      <c r="M10" s="1"/>
    </row>
    <row r="11" spans="1:13" ht="30">
      <c r="G11" s="1" t="s">
        <v>130</v>
      </c>
      <c r="I11" s="1"/>
      <c r="J11" s="1"/>
      <c r="K11" s="1"/>
      <c r="L11" s="1"/>
      <c r="M11" s="1"/>
    </row>
    <row r="12" spans="1:13">
      <c r="G12" s="1"/>
      <c r="I12" s="1"/>
      <c r="J12" s="1"/>
      <c r="K12" s="1"/>
      <c r="L12" s="1"/>
      <c r="M12" s="1"/>
    </row>
    <row r="13" spans="1:13">
      <c r="G13" s="1"/>
      <c r="I13" s="1"/>
      <c r="J13" s="1"/>
      <c r="K13" s="1"/>
      <c r="L13" s="1"/>
      <c r="M13" s="1"/>
    </row>
    <row r="14" spans="1:13">
      <c r="G14" s="1"/>
      <c r="I14" s="1"/>
      <c r="J14" s="1"/>
      <c r="K14" s="1"/>
      <c r="L14" s="1"/>
      <c r="M14" s="1"/>
    </row>
    <row r="15" spans="1:13">
      <c r="B15" s="14" t="s">
        <v>131</v>
      </c>
      <c r="G15" s="1"/>
      <c r="I15" s="1"/>
      <c r="J15" s="1"/>
      <c r="K15" s="1"/>
      <c r="L15" s="1"/>
      <c r="M15" s="1"/>
    </row>
    <row r="16" spans="1:13">
      <c r="G16" s="1"/>
      <c r="I16" s="1"/>
      <c r="J16" s="1"/>
      <c r="K16" s="1"/>
      <c r="L16" s="1"/>
      <c r="M16" s="1"/>
    </row>
    <row r="27" spans="7:13">
      <c r="G27" s="1"/>
      <c r="I27" s="1"/>
      <c r="J27" s="1"/>
      <c r="K27" s="1"/>
      <c r="L27" s="1"/>
      <c r="M27" s="1"/>
    </row>
    <row r="28" spans="7:13">
      <c r="G28" s="1"/>
      <c r="I28" s="1"/>
      <c r="J28" s="1"/>
      <c r="K28" s="1"/>
      <c r="L28" s="1"/>
      <c r="M28" s="1"/>
    </row>
    <row r="29" spans="7:13">
      <c r="G29" s="1"/>
      <c r="I29" s="1"/>
      <c r="J29" s="1"/>
      <c r="K29" s="1"/>
      <c r="L29" s="1"/>
      <c r="M29" s="1"/>
    </row>
    <row r="30" spans="7:13">
      <c r="G30" s="1"/>
      <c r="I30" s="1"/>
      <c r="J30" s="1"/>
      <c r="K30" s="1"/>
      <c r="L30" s="1"/>
      <c r="M30" s="1"/>
    </row>
    <row r="31" spans="7:13">
      <c r="G31" s="1"/>
      <c r="I31" s="1"/>
      <c r="J31" s="1"/>
      <c r="K31" s="1"/>
      <c r="L31" s="1"/>
      <c r="M31" s="1"/>
    </row>
    <row r="32" spans="7:13">
      <c r="G32" s="1"/>
      <c r="I32" s="1"/>
      <c r="J32" s="1"/>
      <c r="K32" s="1"/>
      <c r="L32" s="1"/>
      <c r="M32" s="1"/>
    </row>
    <row r="33" spans="7:13">
      <c r="G33" s="1"/>
      <c r="I33" s="1"/>
      <c r="J33" s="1"/>
      <c r="K33" s="1"/>
      <c r="L33" s="1"/>
      <c r="M33" s="1"/>
    </row>
    <row r="34" spans="7:13">
      <c r="G34" s="1"/>
      <c r="I34" s="1"/>
      <c r="J34" s="1"/>
      <c r="K34" s="1"/>
      <c r="L34" s="1"/>
      <c r="M34" s="1"/>
    </row>
    <row r="35" spans="7:13">
      <c r="G35" s="1"/>
      <c r="I35" s="1"/>
      <c r="J35" s="1"/>
      <c r="K35" s="1"/>
      <c r="L35" s="1"/>
      <c r="M35" s="1"/>
    </row>
    <row r="36" spans="7:13">
      <c r="G36" s="1"/>
      <c r="I36" s="1"/>
      <c r="J36" s="1"/>
      <c r="K36" s="1"/>
      <c r="L36" s="1"/>
      <c r="M36" s="1"/>
    </row>
    <row r="37" spans="7:13">
      <c r="G37" s="1"/>
      <c r="I37" s="1"/>
      <c r="J37" s="1"/>
      <c r="K37" s="1"/>
      <c r="L37" s="1"/>
      <c r="M37" s="1"/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A3:R74"/>
  <sheetViews>
    <sheetView topLeftCell="J51" zoomScale="70" zoomScaleNormal="70" workbookViewId="0">
      <selection activeCell="N60" sqref="N60"/>
    </sheetView>
  </sheetViews>
  <sheetFormatPr baseColWidth="10" defaultRowHeight="15"/>
  <cols>
    <col min="1" max="1" width="12.28515625" customWidth="1"/>
    <col min="2" max="2" width="60.28515625" style="78" customWidth="1"/>
    <col min="3" max="3" width="62.5703125" customWidth="1"/>
    <col min="4" max="4" width="62.28515625" style="1" customWidth="1"/>
    <col min="6" max="6" width="62.28515625" style="1" customWidth="1"/>
    <col min="8" max="8" width="62.28515625" style="1" customWidth="1"/>
    <col min="10" max="10" width="62.28515625" style="1" customWidth="1"/>
    <col min="12" max="12" width="62.28515625" style="1" customWidth="1"/>
    <col min="14" max="14" width="62.28515625" style="1" customWidth="1"/>
    <col min="15" max="15" width="11.42578125" customWidth="1"/>
    <col min="16" max="16" width="62.28515625" style="1" customWidth="1"/>
    <col min="18" max="18" width="62.28515625" style="1" customWidth="1"/>
  </cols>
  <sheetData>
    <row r="3" spans="1:18">
      <c r="A3" t="s">
        <v>139</v>
      </c>
    </row>
    <row r="4" spans="1:18" ht="75">
      <c r="A4" t="s">
        <v>132</v>
      </c>
      <c r="B4" s="79" t="s">
        <v>347</v>
      </c>
    </row>
    <row r="5" spans="1:18" ht="60">
      <c r="A5" t="s">
        <v>133</v>
      </c>
      <c r="B5" s="79" t="s">
        <v>348</v>
      </c>
    </row>
    <row r="6" spans="1:18" ht="75">
      <c r="A6" t="s">
        <v>134</v>
      </c>
      <c r="B6" s="79" t="s">
        <v>349</v>
      </c>
    </row>
    <row r="7" spans="1:18" ht="60">
      <c r="A7" t="s">
        <v>135</v>
      </c>
      <c r="B7" s="79" t="s">
        <v>350</v>
      </c>
    </row>
    <row r="8" spans="1:18" ht="60">
      <c r="A8" t="s">
        <v>136</v>
      </c>
      <c r="B8" s="79" t="s">
        <v>351</v>
      </c>
    </row>
    <row r="9" spans="1:18" ht="60">
      <c r="A9" t="s">
        <v>140</v>
      </c>
      <c r="B9" s="79" t="s">
        <v>352</v>
      </c>
    </row>
    <row r="10" spans="1:18" ht="60">
      <c r="A10" t="s">
        <v>142</v>
      </c>
      <c r="B10" s="79" t="s">
        <v>353</v>
      </c>
    </row>
    <row r="11" spans="1:18" ht="75">
      <c r="A11" t="s">
        <v>259</v>
      </c>
      <c r="B11" s="79" t="s">
        <v>354</v>
      </c>
      <c r="J11" s="1" t="s">
        <v>58</v>
      </c>
    </row>
    <row r="12" spans="1:18">
      <c r="B12" s="79"/>
    </row>
    <row r="13" spans="1:18">
      <c r="B13"/>
      <c r="D13" t="s">
        <v>132</v>
      </c>
      <c r="F13" t="s">
        <v>133</v>
      </c>
      <c r="H13" t="s">
        <v>134</v>
      </c>
      <c r="J13" t="s">
        <v>135</v>
      </c>
      <c r="L13" t="s">
        <v>136</v>
      </c>
      <c r="N13" t="s">
        <v>140</v>
      </c>
      <c r="P13" t="s">
        <v>259</v>
      </c>
      <c r="R13" t="s">
        <v>142</v>
      </c>
    </row>
    <row r="14" spans="1:18" s="80" customFormat="1" ht="103.5">
      <c r="D14" s="80" t="s">
        <v>368</v>
      </c>
      <c r="F14" s="81" t="s">
        <v>365</v>
      </c>
      <c r="H14" s="79" t="s">
        <v>356</v>
      </c>
      <c r="J14" s="80" t="s">
        <v>382</v>
      </c>
      <c r="L14" s="82" t="s">
        <v>141</v>
      </c>
      <c r="N14" s="82" t="s">
        <v>355</v>
      </c>
      <c r="P14" s="82" t="s">
        <v>359</v>
      </c>
      <c r="R14" s="82" t="s">
        <v>362</v>
      </c>
    </row>
    <row r="15" spans="1:18" s="80" customFormat="1" ht="34.5">
      <c r="C15" s="80" t="s">
        <v>383</v>
      </c>
      <c r="D15" s="79"/>
      <c r="F15" s="81" t="s">
        <v>366</v>
      </c>
      <c r="H15" s="82" t="s">
        <v>357</v>
      </c>
      <c r="J15" s="79"/>
      <c r="L15" s="1"/>
      <c r="N15" s="79"/>
      <c r="P15" s="82" t="s">
        <v>360</v>
      </c>
      <c r="R15" s="82" t="s">
        <v>363</v>
      </c>
    </row>
    <row r="16" spans="1:18" s="79" customFormat="1" ht="51.75">
      <c r="F16" s="81" t="s">
        <v>367</v>
      </c>
      <c r="H16" s="80" t="s">
        <v>358</v>
      </c>
      <c r="L16" s="1"/>
      <c r="P16" s="82" t="s">
        <v>361</v>
      </c>
      <c r="R16" s="82" t="s">
        <v>364</v>
      </c>
    </row>
    <row r="17" spans="2:18" s="79" customFormat="1" ht="51.75">
      <c r="H17" s="80" t="s">
        <v>369</v>
      </c>
      <c r="L17" s="1"/>
      <c r="N17" s="1"/>
      <c r="P17" s="1"/>
      <c r="R17" s="81" t="s">
        <v>379</v>
      </c>
    </row>
    <row r="18" spans="2:18" s="79" customFormat="1" ht="34.5">
      <c r="H18" s="80" t="s">
        <v>370</v>
      </c>
      <c r="L18" s="1"/>
      <c r="N18" s="1"/>
      <c r="P18" s="1"/>
      <c r="R18" s="82" t="s">
        <v>380</v>
      </c>
    </row>
    <row r="19" spans="2:18" s="79" customFormat="1" ht="34.5">
      <c r="D19" s="1"/>
      <c r="H19" s="80" t="s">
        <v>371</v>
      </c>
      <c r="L19" s="1"/>
      <c r="N19" s="1"/>
      <c r="P19" s="1"/>
    </row>
    <row r="20" spans="2:18" s="79" customFormat="1" ht="51.75">
      <c r="D20" s="1"/>
      <c r="F20" s="1"/>
      <c r="H20" s="80" t="s">
        <v>372</v>
      </c>
      <c r="J20" s="1"/>
      <c r="L20" s="1"/>
      <c r="N20" s="1"/>
      <c r="P20" s="1"/>
    </row>
    <row r="21" spans="2:18" s="1" customFormat="1" ht="34.5">
      <c r="B21" s="79"/>
      <c r="H21" s="80" t="s">
        <v>373</v>
      </c>
    </row>
    <row r="22" spans="2:18" s="1" customFormat="1" ht="17.25">
      <c r="B22" s="79"/>
      <c r="H22" s="80" t="s">
        <v>374</v>
      </c>
    </row>
    <row r="23" spans="2:18" s="1" customFormat="1" ht="34.5">
      <c r="B23" s="79"/>
      <c r="H23" s="80" t="s">
        <v>375</v>
      </c>
    </row>
    <row r="24" spans="2:18" s="1" customFormat="1" ht="34.5">
      <c r="B24" s="79"/>
      <c r="H24" s="80" t="s">
        <v>376</v>
      </c>
    </row>
    <row r="25" spans="2:18" s="1" customFormat="1" ht="69">
      <c r="B25" s="79"/>
      <c r="H25" s="80" t="s">
        <v>377</v>
      </c>
    </row>
    <row r="26" spans="2:18" s="1" customFormat="1" ht="34.5">
      <c r="B26" s="79"/>
      <c r="H26" s="80" t="s">
        <v>381</v>
      </c>
    </row>
    <row r="27" spans="2:18" s="1" customFormat="1" ht="51.75">
      <c r="B27" s="79" t="s">
        <v>5</v>
      </c>
      <c r="C27" s="1" t="s">
        <v>6</v>
      </c>
      <c r="H27" s="80" t="s">
        <v>378</v>
      </c>
    </row>
    <row r="28" spans="2:18" s="1" customFormat="1">
      <c r="B28" s="79" t="s">
        <v>368</v>
      </c>
      <c r="C28" s="79" t="s">
        <v>143</v>
      </c>
    </row>
    <row r="29" spans="2:18" s="1" customFormat="1" ht="30">
      <c r="B29" s="79" t="s">
        <v>365</v>
      </c>
      <c r="C29" s="79" t="s">
        <v>144</v>
      </c>
    </row>
    <row r="30" spans="2:18" s="1" customFormat="1" ht="30">
      <c r="B30" s="79" t="s">
        <v>366</v>
      </c>
      <c r="C30" s="79" t="s">
        <v>145</v>
      </c>
    </row>
    <row r="31" spans="2:18" ht="30">
      <c r="B31" s="79" t="s">
        <v>367</v>
      </c>
      <c r="C31" s="79" t="s">
        <v>146</v>
      </c>
    </row>
    <row r="32" spans="2:18" ht="30">
      <c r="B32" s="83" t="s">
        <v>356</v>
      </c>
      <c r="C32" s="79" t="s">
        <v>147</v>
      </c>
    </row>
    <row r="33" spans="2:3">
      <c r="B33" s="79" t="s">
        <v>357</v>
      </c>
      <c r="C33" s="79" t="s">
        <v>148</v>
      </c>
    </row>
    <row r="34" spans="2:3" ht="45">
      <c r="B34" s="79" t="s">
        <v>358</v>
      </c>
      <c r="C34" s="79" t="s">
        <v>149</v>
      </c>
    </row>
    <row r="35" spans="2:3" ht="30">
      <c r="B35" s="79" t="s">
        <v>369</v>
      </c>
      <c r="C35" s="79" t="s">
        <v>150</v>
      </c>
    </row>
    <row r="36" spans="2:3" ht="30">
      <c r="B36" s="79" t="s">
        <v>370</v>
      </c>
      <c r="C36" s="79" t="s">
        <v>150</v>
      </c>
    </row>
    <row r="37" spans="2:3" ht="30">
      <c r="B37" s="79" t="s">
        <v>371</v>
      </c>
      <c r="C37" s="79" t="s">
        <v>151</v>
      </c>
    </row>
    <row r="38" spans="2:3" ht="45">
      <c r="B38" s="79" t="s">
        <v>372</v>
      </c>
      <c r="C38" s="79" t="s">
        <v>151</v>
      </c>
    </row>
    <row r="39" spans="2:3" ht="30">
      <c r="B39" s="79" t="s">
        <v>373</v>
      </c>
      <c r="C39" s="79" t="s">
        <v>152</v>
      </c>
    </row>
    <row r="40" spans="2:3">
      <c r="B40" s="79" t="s">
        <v>374</v>
      </c>
      <c r="C40" s="79" t="s">
        <v>153</v>
      </c>
    </row>
    <row r="41" spans="2:3" ht="30">
      <c r="B41" s="79" t="s">
        <v>375</v>
      </c>
      <c r="C41" s="79" t="s">
        <v>154</v>
      </c>
    </row>
    <row r="42" spans="2:3" ht="30">
      <c r="B42" s="79" t="s">
        <v>376</v>
      </c>
      <c r="C42" s="79" t="s">
        <v>153</v>
      </c>
    </row>
    <row r="43" spans="2:3" ht="60">
      <c r="B43" s="79" t="s">
        <v>377</v>
      </c>
      <c r="C43" s="79" t="s">
        <v>155</v>
      </c>
    </row>
    <row r="44" spans="2:3" ht="30">
      <c r="B44" s="79" t="s">
        <v>381</v>
      </c>
      <c r="C44" s="79" t="s">
        <v>156</v>
      </c>
    </row>
    <row r="45" spans="2:3" ht="45">
      <c r="B45" s="79" t="s">
        <v>378</v>
      </c>
      <c r="C45" s="79" t="s">
        <v>157</v>
      </c>
    </row>
    <row r="46" spans="2:3" ht="75">
      <c r="B46" s="79" t="s">
        <v>382</v>
      </c>
      <c r="C46" s="79" t="s">
        <v>158</v>
      </c>
    </row>
    <row r="47" spans="2:3" ht="30">
      <c r="B47" s="79" t="s">
        <v>141</v>
      </c>
      <c r="C47" s="79" t="s">
        <v>159</v>
      </c>
    </row>
    <row r="48" spans="2:3" ht="30">
      <c r="B48" s="79" t="s">
        <v>355</v>
      </c>
      <c r="C48" s="79" t="s">
        <v>160</v>
      </c>
    </row>
    <row r="49" spans="2:14" ht="30">
      <c r="B49" s="79" t="s">
        <v>362</v>
      </c>
      <c r="C49" s="79" t="s">
        <v>161</v>
      </c>
    </row>
    <row r="50" spans="2:14" ht="45">
      <c r="B50" s="79" t="s">
        <v>363</v>
      </c>
      <c r="C50" s="79" t="s">
        <v>60</v>
      </c>
    </row>
    <row r="51" spans="2:14" ht="45">
      <c r="B51" s="79" t="s">
        <v>364</v>
      </c>
      <c r="C51" s="79" t="s">
        <v>60</v>
      </c>
    </row>
    <row r="52" spans="2:14" ht="45">
      <c r="B52" s="79" t="s">
        <v>379</v>
      </c>
      <c r="C52" s="79" t="s">
        <v>60</v>
      </c>
    </row>
    <row r="53" spans="2:14" ht="45">
      <c r="B53" s="79" t="s">
        <v>380</v>
      </c>
      <c r="C53" s="79" t="s">
        <v>60</v>
      </c>
    </row>
    <row r="54" spans="2:14" ht="45">
      <c r="B54" s="79" t="s">
        <v>359</v>
      </c>
      <c r="C54" s="79" t="s">
        <v>60</v>
      </c>
    </row>
    <row r="55" spans="2:14" ht="45">
      <c r="B55" s="79" t="s">
        <v>360</v>
      </c>
      <c r="C55" s="79" t="s">
        <v>60</v>
      </c>
    </row>
    <row r="56" spans="2:14" ht="45">
      <c r="B56" s="79" t="s">
        <v>361</v>
      </c>
      <c r="C56" s="79" t="s">
        <v>60</v>
      </c>
    </row>
    <row r="57" spans="2:14">
      <c r="N57" s="44" t="s">
        <v>229</v>
      </c>
    </row>
    <row r="58" spans="2:14">
      <c r="N58" s="44" t="s">
        <v>230</v>
      </c>
    </row>
    <row r="59" spans="2:14">
      <c r="N59" s="44" t="s">
        <v>230</v>
      </c>
    </row>
    <row r="60" spans="2:14" ht="30">
      <c r="N60" s="44" t="s">
        <v>231</v>
      </c>
    </row>
    <row r="61" spans="2:14">
      <c r="N61" s="44" t="s">
        <v>172</v>
      </c>
    </row>
    <row r="62" spans="2:14">
      <c r="N62" s="44" t="s">
        <v>175</v>
      </c>
    </row>
    <row r="63" spans="2:14">
      <c r="N63" s="44" t="s">
        <v>176</v>
      </c>
    </row>
    <row r="64" spans="2:14">
      <c r="N64" s="44" t="s">
        <v>180</v>
      </c>
    </row>
    <row r="65" spans="14:14">
      <c r="N65" s="44" t="s">
        <v>183</v>
      </c>
    </row>
    <row r="66" spans="14:14">
      <c r="N66" s="44" t="s">
        <v>184</v>
      </c>
    </row>
    <row r="67" spans="14:14">
      <c r="N67" s="44" t="s">
        <v>188</v>
      </c>
    </row>
    <row r="68" spans="14:14">
      <c r="N68" s="44" t="s">
        <v>258</v>
      </c>
    </row>
    <row r="69" spans="14:14">
      <c r="N69" s="44" t="s">
        <v>177</v>
      </c>
    </row>
    <row r="70" spans="14:14">
      <c r="N70" s="44" t="s">
        <v>193</v>
      </c>
    </row>
    <row r="71" spans="14:14">
      <c r="N71" s="44" t="s">
        <v>195</v>
      </c>
    </row>
    <row r="72" spans="14:14">
      <c r="N72" s="44" t="s">
        <v>199</v>
      </c>
    </row>
    <row r="73" spans="14:14">
      <c r="N73" s="44" t="s">
        <v>201</v>
      </c>
    </row>
    <row r="74" spans="14:14">
      <c r="N74" s="44" t="s">
        <v>187</v>
      </c>
    </row>
  </sheetData>
  <phoneticPr fontId="11" type="noConversion"/>
  <pageMargins left="0.7" right="0.7" top="0.75" bottom="0.75" header="0.3" footer="0.3"/>
  <pageSetup paperSize="9" scale="18" orientation="landscape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3:K11"/>
  <sheetViews>
    <sheetView topLeftCell="C1" workbookViewId="0">
      <selection activeCell="H14" sqref="H14"/>
    </sheetView>
  </sheetViews>
  <sheetFormatPr baseColWidth="10" defaultRowHeight="15"/>
  <cols>
    <col min="1" max="1" width="12.7109375" bestFit="1" customWidth="1"/>
    <col min="2" max="2" width="28" style="1" customWidth="1"/>
    <col min="4" max="4" width="22.140625" style="1" customWidth="1"/>
    <col min="5" max="5" width="24.140625" style="1" customWidth="1"/>
    <col min="6" max="6" width="28.7109375" style="1" customWidth="1"/>
    <col min="7" max="7" width="27.7109375" style="1" customWidth="1"/>
    <col min="8" max="8" width="58" style="1" customWidth="1"/>
    <col min="9" max="9" width="33.42578125" style="1" customWidth="1"/>
    <col min="10" max="10" width="22.140625" style="1" customWidth="1"/>
    <col min="11" max="11" width="30.85546875" style="1" customWidth="1"/>
  </cols>
  <sheetData>
    <row r="3" spans="2:11">
      <c r="B3" s="1" t="s">
        <v>21</v>
      </c>
      <c r="D3" s="3" t="s">
        <v>22</v>
      </c>
      <c r="E3" s="3" t="s">
        <v>19</v>
      </c>
      <c r="F3" s="3" t="s">
        <v>23</v>
      </c>
      <c r="G3" s="3" t="s">
        <v>25</v>
      </c>
      <c r="H3" s="3" t="s">
        <v>24</v>
      </c>
      <c r="I3" s="3" t="s">
        <v>26</v>
      </c>
      <c r="J3" s="3" t="s">
        <v>27</v>
      </c>
      <c r="K3" s="4" t="s">
        <v>28</v>
      </c>
    </row>
    <row r="4" spans="2:11" ht="30">
      <c r="B4" s="1" t="s">
        <v>22</v>
      </c>
      <c r="D4" s="1" t="s">
        <v>31</v>
      </c>
      <c r="E4" s="1" t="s">
        <v>52</v>
      </c>
      <c r="F4" s="1" t="s">
        <v>32</v>
      </c>
      <c r="G4" s="1" t="s">
        <v>25</v>
      </c>
      <c r="H4" s="1" t="s">
        <v>46</v>
      </c>
      <c r="I4" s="1" t="s">
        <v>39</v>
      </c>
      <c r="J4" s="1" t="s">
        <v>57</v>
      </c>
      <c r="K4" s="1" t="s">
        <v>42</v>
      </c>
    </row>
    <row r="5" spans="2:11">
      <c r="B5" s="1" t="s">
        <v>47</v>
      </c>
      <c r="H5" s="1" t="s">
        <v>586</v>
      </c>
    </row>
    <row r="6" spans="2:11" ht="30">
      <c r="B6" s="1" t="s">
        <v>48</v>
      </c>
      <c r="D6" s="1" t="s">
        <v>29</v>
      </c>
      <c r="F6" s="1" t="s">
        <v>34</v>
      </c>
      <c r="H6" s="1" t="s">
        <v>225</v>
      </c>
      <c r="I6" s="1" t="s">
        <v>40</v>
      </c>
      <c r="K6" s="1" t="s">
        <v>43</v>
      </c>
    </row>
    <row r="7" spans="2:11" ht="30">
      <c r="B7" s="1" t="s">
        <v>49</v>
      </c>
      <c r="D7" s="1" t="s">
        <v>30</v>
      </c>
      <c r="F7" s="1" t="s">
        <v>33</v>
      </c>
      <c r="H7" s="1" t="s">
        <v>36</v>
      </c>
      <c r="I7" s="1" t="s">
        <v>41</v>
      </c>
      <c r="K7" s="1" t="s">
        <v>44</v>
      </c>
    </row>
    <row r="8" spans="2:11" ht="30">
      <c r="B8" s="1" t="s">
        <v>35</v>
      </c>
      <c r="D8" s="1" t="s">
        <v>284</v>
      </c>
      <c r="F8" s="1" t="s">
        <v>53</v>
      </c>
      <c r="H8" s="1" t="s">
        <v>37</v>
      </c>
      <c r="I8" s="1" t="s">
        <v>38</v>
      </c>
      <c r="K8" s="1" t="s">
        <v>45</v>
      </c>
    </row>
    <row r="9" spans="2:11">
      <c r="B9" s="1" t="s">
        <v>50</v>
      </c>
      <c r="F9" s="1" t="s">
        <v>167</v>
      </c>
      <c r="H9" s="1" t="s">
        <v>166</v>
      </c>
    </row>
    <row r="10" spans="2:11">
      <c r="B10" s="1" t="s">
        <v>27</v>
      </c>
    </row>
    <row r="11" spans="2:11">
      <c r="B11" s="1" t="s">
        <v>51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B1:C12"/>
  <sheetViews>
    <sheetView workbookViewId="0">
      <selection activeCell="B3" sqref="B3"/>
    </sheetView>
  </sheetViews>
  <sheetFormatPr baseColWidth="10" defaultColWidth="11.42578125" defaultRowHeight="12.75"/>
  <cols>
    <col min="1" max="1" width="11.42578125" style="8"/>
    <col min="2" max="2" width="48.28515625" style="7" bestFit="1" customWidth="1"/>
    <col min="3" max="3" width="44.5703125" style="7" bestFit="1" customWidth="1"/>
    <col min="4" max="16384" width="11.42578125" style="8"/>
  </cols>
  <sheetData>
    <row r="1" spans="2:3">
      <c r="B1" s="7" t="s">
        <v>58</v>
      </c>
      <c r="C1" s="7" t="s">
        <v>6</v>
      </c>
    </row>
    <row r="2" spans="2:3" ht="63.75">
      <c r="B2" s="9" t="s">
        <v>59</v>
      </c>
      <c r="C2" s="9" t="s">
        <v>60</v>
      </c>
    </row>
    <row r="3" spans="2:3" ht="38.25">
      <c r="B3" s="7" t="s">
        <v>61</v>
      </c>
      <c r="C3" s="7" t="s">
        <v>62</v>
      </c>
    </row>
    <row r="4" spans="2:3" ht="38.25">
      <c r="B4" s="7" t="s">
        <v>63</v>
      </c>
      <c r="C4" s="7" t="s">
        <v>68</v>
      </c>
    </row>
    <row r="5" spans="2:3" ht="38.25">
      <c r="B5" s="7" t="s">
        <v>65</v>
      </c>
      <c r="C5" s="7" t="s">
        <v>71</v>
      </c>
    </row>
    <row r="6" spans="2:3" ht="51">
      <c r="B6" s="7" t="s">
        <v>70</v>
      </c>
      <c r="C6" s="7" t="s">
        <v>64</v>
      </c>
    </row>
    <row r="7" spans="2:3" ht="38.25">
      <c r="B7" s="7" t="s">
        <v>66</v>
      </c>
      <c r="C7" s="7" t="s">
        <v>69</v>
      </c>
    </row>
    <row r="8" spans="2:3" ht="38.25">
      <c r="B8" s="7" t="s">
        <v>72</v>
      </c>
      <c r="C8" s="7" t="s">
        <v>73</v>
      </c>
    </row>
    <row r="9" spans="2:3" ht="25.5">
      <c r="B9" s="7" t="s">
        <v>77</v>
      </c>
      <c r="C9" s="7" t="s">
        <v>67</v>
      </c>
    </row>
    <row r="10" spans="2:3" ht="51">
      <c r="B10" s="7" t="s">
        <v>74</v>
      </c>
      <c r="C10" s="7" t="s">
        <v>75</v>
      </c>
    </row>
    <row r="11" spans="2:3" ht="38.25">
      <c r="B11" s="7" t="s">
        <v>76</v>
      </c>
      <c r="C11" s="7" t="s">
        <v>78</v>
      </c>
    </row>
    <row r="12" spans="2:3" ht="38.25">
      <c r="B12" s="7" t="s">
        <v>94</v>
      </c>
      <c r="C12" s="7" t="s">
        <v>93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967746-F33D-405E-A6D6-C4F3EFA04A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29</vt:i4>
      </vt:variant>
    </vt:vector>
  </HeadingPairs>
  <TitlesOfParts>
    <vt:vector size="34" baseType="lpstr">
      <vt:lpstr>POA-R</vt:lpstr>
      <vt:lpstr>Hoja1</vt:lpstr>
      <vt:lpstr>PDOT</vt:lpstr>
      <vt:lpstr>DIRECCIONES</vt:lpstr>
      <vt:lpstr>OB-ME-IN</vt:lpstr>
      <vt:lpstr>'POA-R'!ADMINISTRATIVO</vt:lpstr>
      <vt:lpstr>ADMINISTRATIVO</vt:lpstr>
      <vt:lpstr>'POA-R'!ALCALDIA</vt:lpstr>
      <vt:lpstr>ALCALDIA</vt:lpstr>
      <vt:lpstr>'POA-R'!Área_de_impresión</vt:lpstr>
      <vt:lpstr>'POA-R'!DESARROLLO</vt:lpstr>
      <vt:lpstr>DESARROLLO</vt:lpstr>
      <vt:lpstr>'POA-R'!FINANCIERO</vt:lpstr>
      <vt:lpstr>FINANCIERO</vt:lpstr>
      <vt:lpstr>METAS</vt:lpstr>
      <vt:lpstr>'POA-R'!MIES</vt:lpstr>
      <vt:lpstr>MIES</vt:lpstr>
      <vt:lpstr>OBJETIVOS</vt:lpstr>
      <vt:lpstr>'POA-R'!OBRAS</vt:lpstr>
      <vt:lpstr>OBRAS</vt:lpstr>
      <vt:lpstr>PDOT1</vt:lpstr>
      <vt:lpstr>PDOT2</vt:lpstr>
      <vt:lpstr>PDOT3</vt:lpstr>
      <vt:lpstr>PDOT4</vt:lpstr>
      <vt:lpstr>PDOT5</vt:lpstr>
      <vt:lpstr>PDOT6</vt:lpstr>
      <vt:lpstr>PDOT7</vt:lpstr>
      <vt:lpstr>PDOT8</vt:lpstr>
      <vt:lpstr>PDOTOBJ</vt:lpstr>
      <vt:lpstr>'POA-R'!PLANIFICACION</vt:lpstr>
      <vt:lpstr>PLANIFICACION</vt:lpstr>
      <vt:lpstr>'POA-R'!REGISTRO</vt:lpstr>
      <vt:lpstr>REGISTRO</vt:lpstr>
      <vt:lpstr>Tabla20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Guamote</cp:lastModifiedBy>
  <cp:lastPrinted>2024-10-08T20:25:28Z</cp:lastPrinted>
  <dcterms:created xsi:type="dcterms:W3CDTF">2023-06-07T13:52:15Z</dcterms:created>
  <dcterms:modified xsi:type="dcterms:W3CDTF">2024-12-24T21:26:41Z</dcterms:modified>
</cp:coreProperties>
</file>